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ernando.vargas\Downloads\"/>
    </mc:Choice>
  </mc:AlternateContent>
  <workbookProtection workbookAlgorithmName="SHA-512" workbookHashValue="iAQAG91oOHsPvviPposS0g46NJnsD26PUfsjcNkDSZ7eX28IGWukjN+TD5O5SbSV/0vmvukgGstXod8KeNAnTA==" workbookSaltValue="Aq+Mh4wO9OoD6XR3JSgTGQ==" workbookSpinCount="100000" lockStructure="1"/>
  <bookViews>
    <workbookView xWindow="0" yWindow="0" windowWidth="25125" windowHeight="11610" tabRatio="925" activeTab="3"/>
  </bookViews>
  <sheets>
    <sheet name="Resumen" sheetId="40" r:id="rId1"/>
    <sheet name="Formulario PPGR1" sheetId="1" r:id="rId2"/>
    <sheet name="Hoja1" sheetId="44" state="hidden" r:id="rId3"/>
    <sheet name="Formulario PPGR2" sheetId="12" r:id="rId4"/>
    <sheet name="Formulario PPGR3" sheetId="10" state="hidden" r:id="rId5"/>
    <sheet name="Pei" sheetId="42" state="hidden" r:id="rId6"/>
    <sheet name="Resultados inti" sheetId="43" state="hidden" r:id="rId7"/>
    <sheet name="Formulario PPGR4" sheetId="13" state="hidden" r:id="rId8"/>
    <sheet name="Formulario PPGR5" sheetId="14" state="hidden" r:id="rId9"/>
    <sheet name="Formulario PPGR6" sheetId="30" state="hidden" r:id="rId10"/>
    <sheet name="Formulario PPGR7" sheetId="31" state="hidden" r:id="rId11"/>
    <sheet name="Formulario PPGR8" sheetId="32" state="hidden" r:id="rId12"/>
    <sheet name="Tablero Indicadores POA" sheetId="39" state="hidden" r:id="rId13"/>
    <sheet name="Prov" sheetId="38" state="hidden" r:id="rId14"/>
    <sheet name="Insumos" sheetId="35" state="hidden" r:id="rId15"/>
    <sheet name="LSIns" sheetId="36" state="hidden" r:id="rId16"/>
    <sheet name="Obj" sheetId="34" state="hidden" r:id="rId17"/>
    <sheet name="Catalogo" sheetId="33"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10" hidden="1">'Formulario PPGR7'!$A$16:$K$513</definedName>
    <definedName name="_xlnm._FilterDatabase" localSheetId="11" hidden="1">'Formulario PPGR8'!$A$16:$K$513</definedName>
    <definedName name="_xlnm._FilterDatabase" localSheetId="14" hidden="1">Insumos!$A$1:$G$521</definedName>
    <definedName name="Azua">Prov!$C$3:$C$12</definedName>
    <definedName name="Bahoruco">Prov!$C$13:$C$17</definedName>
    <definedName name="Barahona">Prov!$C$18:$C$28</definedName>
    <definedName name="CodigoActividad">Tabla2[Código]</definedName>
    <definedName name="Dajabon">Prov!$C$29:$C$33</definedName>
    <definedName name="Dajabón">Prov!$C$29:$C$33</definedName>
    <definedName name="Distrito_Nacional">Prov!$C$2</definedName>
    <definedName name="Duarte">Prov!$C$34:$C$40</definedName>
    <definedName name="El_Seibo">Prov!$C$41:$C$42</definedName>
    <definedName name="Elias_Pina">Prov!$C$43:$C$48</definedName>
    <definedName name="Elías_Piña">Prov!$C$43:$C$48</definedName>
    <definedName name="Espaillat">Prov!$C$49:$C$52</definedName>
    <definedName name="Hato_Mayor">Prov!$C$53:$C$55</definedName>
    <definedName name="Hermanas_Mirabal">Prov!$C$56:$C$58</definedName>
    <definedName name="Independencia">Prov!$C$59:$C$64</definedName>
    <definedName name="La_Altagracia">Prov!$C$65:$C$66</definedName>
    <definedName name="La_Romana">Prov!$C$67:$C$69</definedName>
    <definedName name="La_Vega">Prov!$C$70:$C$73</definedName>
    <definedName name="Le.1">Obj!$E$118:$E$119</definedName>
    <definedName name="Le.2">Obj!$E$120:$E$121</definedName>
    <definedName name="Le.3">Obj!$E$122:$E$123</definedName>
    <definedName name="Le.4">Obj!$E$124</definedName>
    <definedName name="ls_ComprayAlquiler">Catalogo!$G$33:$G$41</definedName>
    <definedName name="ls_Departamento">Catalogo!$D$36:$D$96</definedName>
    <definedName name="Ls_DepartamentosSRS">Catalogo!$G$169:$G$181</definedName>
    <definedName name="Ls_DependenciasSRS">Catalogo!$B$136:$B$141</definedName>
    <definedName name="ls_Direccion">Catalogo!$D$32:$D$33</definedName>
    <definedName name="Ls_DivisionesSRS">Catalogo!$E$144:$E$160</definedName>
    <definedName name="Ls_Estructura">Catalogo!$B$23:$B$28</definedName>
    <definedName name="Ls_GerenciasSRS">Catalogo!$E$163:$E$165</definedName>
    <definedName name="Ls_LinesEstategica">Obj!$B$6:$B$11</definedName>
    <definedName name="Ls_Medio_Verificacion">Catalogo!$B$187:$B$206</definedName>
    <definedName name="Ls_ObjEstrategico">Obj!$H$6:$H$25</definedName>
    <definedName name="Ls_Oficina">Catalogo!$D$126:$D$129</definedName>
    <definedName name="Ls_OficinasSRS">Catalogo!$E$178:$E$180</definedName>
    <definedName name="ls_Regiones">Catalogo!$B$10:$B$19</definedName>
    <definedName name="ls_SubDireccion">Catalogo!$D$99:$D$119</definedName>
    <definedName name="ls_TiposAcciones">Catalogo!$G$11:$G$14</definedName>
    <definedName name="ls_UnidadesSRS">Catalogo!$B$144:$B$172</definedName>
    <definedName name="lsAcabadosTextiles">Insumos!$D$2:$D$3</definedName>
    <definedName name="lsAireAcondicionado">Insumos!$D$334:$D$335</definedName>
    <definedName name="lsAlimentosyBebidas">Insumos!$D$4:$D$23</definedName>
    <definedName name="lsArticulosdePlastico">Insumos!$D$25:$D$31</definedName>
    <definedName name="lsElectrodomesticos">Insumos!$D$32:$D$36</definedName>
    <definedName name="lsEquiposComputos">Insumos!$D$133:$D$137</definedName>
    <definedName name="lsEquiposMedicos">Insumos!$D$45:$D$132</definedName>
    <definedName name="lsEquiposSeguridad">Insumos!$D$138:$D$139</definedName>
    <definedName name="lsEquiposTransporte">Insumos!$D$519:$D$521</definedName>
    <definedName name="lsEventosGenerales">Insumos!$D$140:$D$142</definedName>
    <definedName name="lsFuentesFinanciamiento">LSIns!$F$5:$F$8</definedName>
    <definedName name="lsGasoil">Insumos!$D$143:$D$150</definedName>
    <definedName name="lsHerramientasMenores">Insumos!$D$151:$D$180</definedName>
    <definedName name="lsImpresionyEncuadernacion">Insumos!$D$181</definedName>
    <definedName name="lsInsumos">LSIns!$B$5:$B$45</definedName>
    <definedName name="lsInsumosEquipos">LSIns!$F$16:$F$31</definedName>
    <definedName name="lsLlantasyNeumaticos">Insumos!$D$182:$D$189</definedName>
    <definedName name="lsMantenimiento">Insumos!$D$190:$D$203</definedName>
    <definedName name="lsMantenimientoyReparacion">Catalogo!$G$27:$G$30</definedName>
    <definedName name="lsMaterialesdeLimpieza">Insumos!$D$204:$D$218</definedName>
    <definedName name="lsMueblesdeAlojamiento">Insumos!$D$219:$D$220</definedName>
    <definedName name="lsMueblesdeOficina">Insumos!$D$221:$D$244</definedName>
    <definedName name="lsObrasMenoresEdificaciones">Insumos!$D$245</definedName>
    <definedName name="lsOtrosEquipos">Insumos!$D$246:$D$249</definedName>
    <definedName name="lsPeaje">Insumos!$D$250</definedName>
    <definedName name="lsPinturas">Insumos!$D$251:$D$252</definedName>
    <definedName name="lsProductosArtesGraficas">Insumos!$D$253:$D$254</definedName>
    <definedName name="lsProductosdeCemento">Insumos!$D$255</definedName>
    <definedName name="lsProductosdeLoza">Insumos!$D$256:$D$258</definedName>
    <definedName name="lsProductosdePapel">Insumos!$D$259:$D$283</definedName>
    <definedName name="lsProductosdeVidrio">Insumos!$D$284:$D$288</definedName>
    <definedName name="lsProductosElectricos">Insumos!$D$289:$D$310</definedName>
    <definedName name="lsProductosMedicinalesH">Insumos!$D$311:$D$329</definedName>
    <definedName name="lsProductosMetalicos">Insumos!$D$330</definedName>
    <definedName name="lsProductosQuimicos">Insumos!$D$331</definedName>
    <definedName name="lsPublicidadyPropaganda">Insumos!$D$332</definedName>
    <definedName name="lsServiciosTecnicosProfesionales">Insumos!$D$333</definedName>
    <definedName name="lsTelecomunicaciones">Insumos!$D$37:$D$44</definedName>
    <definedName name="LsTipoEESS">Catalogo!$D$11:$D$16</definedName>
    <definedName name="lsTipoIntervencion">Catalogo!$G$19:$G$24</definedName>
    <definedName name="lsUtilesdeCocina">Insumos!$D$336:$D$347</definedName>
    <definedName name="lsUtilesdeOficina">Insumos!$D$348:$D$476</definedName>
    <definedName name="lsUtilesMenoresMQ">Insumos!$D$477:$D$514</definedName>
    <definedName name="lsViaticosDP">Insumos!$D$515:$D$518</definedName>
    <definedName name="Maria_Trinidad_Sanchez">Prov!$C$74:$C$77</definedName>
    <definedName name="María_Trinidad_Sánchez">Prov!$C$74:$C$77</definedName>
    <definedName name="Monsenor_Nouel">Prov!$C$78:$C$80</definedName>
    <definedName name="Monseñor_Nouel">Prov!$C$78:$C$80</definedName>
    <definedName name="Monte_Plata">Prov!$C$87:$C$91</definedName>
    <definedName name="Montecristi">Prov!$C$81:$C$86</definedName>
    <definedName name="Obj1.1">Obj!$E$131:$E$135</definedName>
    <definedName name="Obj1.10">Obj!#REF!</definedName>
    <definedName name="Obj1.2">Obj!$E$136:$E$137</definedName>
    <definedName name="Obj1.3">Obj!#REF!</definedName>
    <definedName name="Obj1.4">Obj!#REF!</definedName>
    <definedName name="Obj1.5">Obj!#REF!</definedName>
    <definedName name="Obj1.6">Obj!#REF!</definedName>
    <definedName name="Obj1.7">Obj!#REF!</definedName>
    <definedName name="Obj1.8">Obj!#REF!</definedName>
    <definedName name="Obj1.9">Obj!#REF!</definedName>
    <definedName name="Obj2.1">Obj!$E$138:$E$139</definedName>
    <definedName name="Obj2.2">Obj!$E$140:$E$143</definedName>
    <definedName name="Obj2.3">Obj!$Q$17</definedName>
    <definedName name="Obj3.1">Obj!$E$144</definedName>
    <definedName name="Obj3.2">Obj!$E$145:$E$147</definedName>
    <definedName name="Obj3.3">Obj!#REF!</definedName>
    <definedName name="Obj4.1">Obj!$E$148:$E$150</definedName>
    <definedName name="Pedernales">Prov!$C$92:$C$93</definedName>
    <definedName name="Peravia">Prov!$C$94:$C$95</definedName>
    <definedName name="Periodo_POA">Catalogo!$B$3:$B$6</definedName>
    <definedName name="_xlnm.Print_Area" localSheetId="1">'Formulario PPGR1'!$A$2:$AG$89</definedName>
    <definedName name="_xlnm.Print_Area" localSheetId="3">'Formulario PPGR2'!$A$1:$AL$106</definedName>
    <definedName name="_xlnm.Print_Area" localSheetId="0">Resumen!$A$1:$G$45</definedName>
    <definedName name="_xlnm.Print_Titles" localSheetId="1">'Formulario PPGR1'!$2:$5</definedName>
    <definedName name="_xlnm.Print_Titles" localSheetId="3">'Formulario PPGR2'!$1:$6</definedName>
    <definedName name="Productos">Tabla3[Productos]</definedName>
    <definedName name="Provincias">Prov!$F$2:$F$33</definedName>
    <definedName name="Puerto_Plata">Prov!$C$96:$C$104</definedName>
    <definedName name="Samana">Prov!$C$105:$C$107</definedName>
    <definedName name="Samaná">Prov!$C$105:$C$107</definedName>
    <definedName name="San_Cristobal">Prov!$C$108:$C$115</definedName>
    <definedName name="San_Cristóbal">Prov!$C$108:$C$115</definedName>
    <definedName name="San_Jose_de_Ocoa">Prov!$C$116:$C$118</definedName>
    <definedName name="San_José_de_Ocoa">Prov!$C$116:$C$118</definedName>
    <definedName name="San_Juan">Prov!$C$119:$C$124</definedName>
    <definedName name="San_Pedro_de_Macoris">Prov!$C$125:$C$130</definedName>
    <definedName name="San_Pedro_de_Macorís">Prov!$C$125:$C$130</definedName>
    <definedName name="Sanchez_Ramirez">Prov!$C$131:$C$134</definedName>
    <definedName name="Sánchez_Ramírez">Prov!$C$131:$C$134</definedName>
    <definedName name="Santiago">Prov!$C$135:$C$143</definedName>
    <definedName name="Santiago_Rodriguez">Prov!$C$144:$C$146</definedName>
    <definedName name="Santiago_Rodríguez">Prov!$C$144:$C$146</definedName>
    <definedName name="Santo_Domingo">Prov!$C$147:$C$153</definedName>
    <definedName name="ttt" localSheetId="1">'Formulario PPGR1'!$A$1:$AZ$113</definedName>
    <definedName name="Valverde">Prov!$C$154:$C$156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45" i="1" l="1"/>
  <c r="AG8" i="1"/>
  <c r="I42" i="1" l="1"/>
  <c r="G42" i="1"/>
  <c r="C42" i="1"/>
  <c r="D42" i="1"/>
  <c r="E42" i="1"/>
  <c r="AF42" i="1"/>
  <c r="B26" i="40"/>
  <c r="B42" i="1" l="1"/>
  <c r="G21" i="12"/>
  <c r="G8" i="12"/>
  <c r="G106" i="12"/>
  <c r="G98" i="12"/>
  <c r="G96" i="12"/>
  <c r="G94" i="12"/>
  <c r="G88" i="12"/>
  <c r="G81" i="12"/>
  <c r="G80" i="12"/>
  <c r="G79" i="12"/>
  <c r="G78" i="12"/>
  <c r="G77" i="12"/>
  <c r="G70" i="12"/>
  <c r="G69" i="12"/>
  <c r="G67" i="12"/>
  <c r="G62" i="12"/>
  <c r="G61" i="12"/>
  <c r="G60" i="12"/>
  <c r="G58" i="12"/>
  <c r="G57" i="12"/>
  <c r="AG62" i="1"/>
  <c r="B25" i="40"/>
  <c r="AF6" i="1" l="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G61" i="1"/>
  <c r="G60" i="1"/>
  <c r="G59" i="1"/>
  <c r="G58" i="1"/>
  <c r="G56" i="1"/>
  <c r="G55" i="1"/>
  <c r="I53" i="1"/>
  <c r="G53" i="1"/>
  <c r="I52" i="1"/>
  <c r="G52" i="1"/>
  <c r="I13" i="1"/>
  <c r="G13" i="1"/>
  <c r="I12" i="1"/>
  <c r="G12" i="1"/>
  <c r="I11" i="1"/>
  <c r="G11" i="1"/>
  <c r="AM60" i="12" l="1"/>
  <c r="V61" i="12"/>
  <c r="AM61" i="12"/>
  <c r="V60" i="12"/>
  <c r="V62" i="12"/>
  <c r="AM62" i="12" l="1"/>
  <c r="AC107" i="12"/>
  <c r="B5" i="40" s="1"/>
  <c r="AF107" i="12"/>
  <c r="B6" i="40" s="1"/>
  <c r="AI107" i="12"/>
  <c r="B7" i="40" s="1"/>
  <c r="AL107" i="12"/>
  <c r="B8" i="40" s="1"/>
  <c r="V98" i="12"/>
  <c r="AM98" i="12"/>
  <c r="V96" i="12"/>
  <c r="AM96" i="12"/>
  <c r="V94" i="12"/>
  <c r="AM94" i="12"/>
  <c r="Z87" i="12"/>
  <c r="Z86" i="12"/>
  <c r="G57" i="1" l="1"/>
  <c r="G45" i="1"/>
  <c r="G46" i="1"/>
  <c r="G47" i="1"/>
  <c r="G48" i="1"/>
  <c r="G49" i="1"/>
  <c r="G50" i="1"/>
  <c r="G51" i="1"/>
  <c r="G54" i="1"/>
  <c r="I51" i="1"/>
  <c r="AG49" i="1" l="1"/>
  <c r="I50" i="1"/>
  <c r="I49" i="1"/>
  <c r="AG47" i="1"/>
  <c r="AG46" i="1"/>
  <c r="I48" i="1"/>
  <c r="H16" i="12"/>
  <c r="I47" i="1"/>
  <c r="H64" i="12" l="1"/>
  <c r="V106" i="12"/>
  <c r="V105" i="12"/>
  <c r="V104" i="12"/>
  <c r="V103" i="12"/>
  <c r="V21" i="12"/>
  <c r="V20" i="12"/>
  <c r="V102" i="12"/>
  <c r="V19" i="12"/>
  <c r="V18" i="12"/>
  <c r="V17" i="12"/>
  <c r="V101" i="12"/>
  <c r="V100" i="12"/>
  <c r="V99" i="12"/>
  <c r="V97" i="12"/>
  <c r="V95" i="12"/>
  <c r="V93" i="12"/>
  <c r="V92" i="12"/>
  <c r="V91" i="12"/>
  <c r="V90" i="12"/>
  <c r="V89" i="12"/>
  <c r="V88" i="12"/>
  <c r="V87" i="12"/>
  <c r="V86" i="12"/>
  <c r="V85" i="12"/>
  <c r="V84" i="12"/>
  <c r="V83" i="12"/>
  <c r="V82" i="12"/>
  <c r="V81" i="12"/>
  <c r="V80" i="12"/>
  <c r="V79" i="12"/>
  <c r="V78" i="12"/>
  <c r="V77" i="12"/>
  <c r="V76" i="12"/>
  <c r="V75" i="12"/>
  <c r="V74" i="12"/>
  <c r="V73" i="12"/>
  <c r="V72" i="12"/>
  <c r="V71" i="12"/>
  <c r="V70" i="12"/>
  <c r="V69" i="12"/>
  <c r="V68" i="12"/>
  <c r="V67" i="12"/>
  <c r="V66" i="12"/>
  <c r="V65" i="12"/>
  <c r="V16" i="12"/>
  <c r="H63" i="12"/>
  <c r="H58" i="12"/>
  <c r="H57" i="12"/>
  <c r="H59" i="12"/>
  <c r="I46" i="1" l="1"/>
  <c r="AG39" i="1"/>
  <c r="AG33" i="1"/>
  <c r="AG27" i="1"/>
  <c r="AG23" i="1"/>
  <c r="AG16" i="1"/>
  <c r="AG6" i="1"/>
  <c r="H56" i="12" l="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I45" i="1"/>
  <c r="I44" i="1"/>
  <c r="I43" i="1"/>
  <c r="I41" i="1"/>
  <c r="I40" i="1"/>
  <c r="I39" i="1"/>
  <c r="I38" i="1"/>
  <c r="I37" i="1"/>
  <c r="I36" i="1"/>
  <c r="I35" i="1"/>
  <c r="I34" i="1"/>
  <c r="I33" i="1"/>
  <c r="I32" i="1"/>
  <c r="I31" i="1"/>
  <c r="I30" i="1"/>
  <c r="I29" i="1"/>
  <c r="I28" i="1"/>
  <c r="I27" i="1"/>
  <c r="I26" i="1"/>
  <c r="I25" i="1"/>
  <c r="I24" i="1"/>
  <c r="I23" i="1"/>
  <c r="I21" i="1"/>
  <c r="I20" i="1"/>
  <c r="I19" i="1"/>
  <c r="I18" i="1"/>
  <c r="I17" i="1"/>
  <c r="I22" i="1"/>
  <c r="I16" i="1"/>
  <c r="I15" i="1"/>
  <c r="I14" i="1"/>
  <c r="I10" i="1"/>
  <c r="I9" i="1"/>
  <c r="I8" i="1"/>
  <c r="I7" i="1"/>
  <c r="G44" i="1"/>
  <c r="G43" i="1"/>
  <c r="G41" i="1"/>
  <c r="G40" i="1"/>
  <c r="G39" i="1"/>
  <c r="G38" i="1"/>
  <c r="G37" i="1"/>
  <c r="G36" i="1"/>
  <c r="G35" i="1"/>
  <c r="G34" i="1"/>
  <c r="G33" i="1"/>
  <c r="G32" i="1"/>
  <c r="G31" i="1"/>
  <c r="G30" i="1"/>
  <c r="G29" i="1"/>
  <c r="G28" i="1"/>
  <c r="G27" i="1"/>
  <c r="G26" i="1"/>
  <c r="G25" i="1"/>
  <c r="G24" i="1"/>
  <c r="G23" i="1"/>
  <c r="G21" i="1"/>
  <c r="G20" i="1"/>
  <c r="G19" i="1"/>
  <c r="G18" i="1"/>
  <c r="G17" i="1"/>
  <c r="G22" i="1"/>
  <c r="G16" i="1"/>
  <c r="G15" i="1"/>
  <c r="G14" i="1"/>
  <c r="G10" i="1"/>
  <c r="G9" i="1"/>
  <c r="G8" i="1"/>
  <c r="G7" i="1"/>
  <c r="H25" i="12"/>
  <c r="H26" i="12"/>
  <c r="H27" i="12"/>
  <c r="H28" i="12"/>
  <c r="H29" i="12"/>
  <c r="H30" i="12"/>
  <c r="H31" i="12"/>
  <c r="H7" i="12"/>
  <c r="H8" i="12"/>
  <c r="H32" i="12"/>
  <c r="H33" i="12"/>
  <c r="H34" i="12"/>
  <c r="H9" i="12"/>
  <c r="H35" i="12"/>
  <c r="H36" i="12"/>
  <c r="H37" i="12"/>
  <c r="H10" i="12"/>
  <c r="H38" i="12"/>
  <c r="H39" i="12"/>
  <c r="H11" i="12"/>
  <c r="H40" i="12"/>
  <c r="H41" i="12"/>
  <c r="H42" i="12"/>
  <c r="H43" i="12"/>
  <c r="H12" i="12"/>
  <c r="H44" i="12"/>
  <c r="H45" i="12"/>
  <c r="H46" i="12"/>
  <c r="H13" i="12"/>
  <c r="H47" i="12"/>
  <c r="H14" i="12"/>
  <c r="H48" i="12"/>
  <c r="H49" i="12"/>
  <c r="H15" i="12"/>
  <c r="H50" i="12"/>
  <c r="H51" i="12"/>
  <c r="H52" i="12"/>
  <c r="H53" i="12"/>
  <c r="H54" i="12"/>
  <c r="H55" i="12"/>
  <c r="H24" i="12"/>
  <c r="H22" i="12"/>
  <c r="H14" i="40"/>
  <c r="D14" i="40" s="1"/>
  <c r="H15" i="40"/>
  <c r="D15" i="40" s="1"/>
  <c r="H16" i="40"/>
  <c r="H17" i="40"/>
  <c r="D17" i="40" s="1"/>
  <c r="H18" i="40"/>
  <c r="D18" i="40" s="1"/>
  <c r="H19" i="40"/>
  <c r="D19" i="40" s="1"/>
  <c r="H20" i="40"/>
  <c r="D20" i="40" s="1"/>
  <c r="H21" i="40"/>
  <c r="D21" i="40" s="1"/>
  <c r="H22" i="40"/>
  <c r="D22" i="40" s="1"/>
  <c r="H23" i="40"/>
  <c r="D23" i="40" s="1"/>
  <c r="H24" i="40"/>
  <c r="D24" i="40" s="1"/>
  <c r="H25" i="40"/>
  <c r="D25" i="40" s="1"/>
  <c r="H26" i="40"/>
  <c r="D26" i="40" s="1"/>
  <c r="H27" i="40"/>
  <c r="D27" i="40" s="1"/>
  <c r="H13" i="40"/>
  <c r="D13" i="40" s="1"/>
  <c r="D16" i="40" l="1"/>
  <c r="AM7" i="12"/>
  <c r="C15" i="1" l="1"/>
  <c r="C16" i="1"/>
  <c r="C44" i="1"/>
  <c r="C43" i="1"/>
  <c r="C40" i="1"/>
  <c r="C37" i="1"/>
  <c r="C36" i="1"/>
  <c r="C35" i="1"/>
  <c r="C34" i="1"/>
  <c r="C33" i="1"/>
  <c r="C32" i="1"/>
  <c r="C31" i="1"/>
  <c r="C30" i="1"/>
  <c r="C28" i="1"/>
  <c r="C26" i="1"/>
  <c r="C25" i="1"/>
  <c r="C24" i="1"/>
  <c r="C23" i="1"/>
  <c r="C21" i="1"/>
  <c r="C20" i="1"/>
  <c r="C19" i="1"/>
  <c r="C18" i="1"/>
  <c r="C17" i="1"/>
  <c r="C22" i="1"/>
  <c r="C14" i="1"/>
  <c r="C13" i="1"/>
  <c r="C12" i="1"/>
  <c r="C11" i="1"/>
  <c r="C10" i="1"/>
  <c r="C9" i="1"/>
  <c r="C8" i="1"/>
  <c r="C27" i="1"/>
  <c r="C29" i="1"/>
  <c r="C38" i="1"/>
  <c r="C39" i="1"/>
  <c r="C41" i="1"/>
  <c r="AD44" i="1"/>
  <c r="AD43" i="1"/>
  <c r="AD41" i="1"/>
  <c r="AD40" i="1"/>
  <c r="AD39" i="1"/>
  <c r="AD38" i="1"/>
  <c r="AD37" i="1"/>
  <c r="AD36" i="1"/>
  <c r="AD35" i="1"/>
  <c r="AD34" i="1"/>
  <c r="AD33" i="1"/>
  <c r="AD32" i="1"/>
  <c r="AD31" i="1"/>
  <c r="AD30" i="1"/>
  <c r="AD29" i="1"/>
  <c r="AD28" i="1"/>
  <c r="AD27" i="1"/>
  <c r="AD26" i="1"/>
  <c r="AD25" i="1"/>
  <c r="AD24" i="1"/>
  <c r="AD23" i="1"/>
  <c r="AD21" i="1"/>
  <c r="AD20" i="1"/>
  <c r="AD19" i="1"/>
  <c r="AD18" i="1"/>
  <c r="AD17" i="1"/>
  <c r="AD16" i="1"/>
  <c r="AD15" i="1"/>
  <c r="AD14" i="1"/>
  <c r="AD13" i="1"/>
  <c r="AD12" i="1"/>
  <c r="AD11" i="1"/>
  <c r="AD10" i="1"/>
  <c r="AD9" i="1"/>
  <c r="AD8" i="1"/>
  <c r="AD7" i="1"/>
  <c r="B44" i="1"/>
  <c r="B43" i="1"/>
  <c r="B41" i="1"/>
  <c r="B40" i="1"/>
  <c r="B39" i="1"/>
  <c r="B38" i="1"/>
  <c r="B37" i="1"/>
  <c r="B36" i="1"/>
  <c r="B35" i="1"/>
  <c r="B34" i="1"/>
  <c r="B33" i="1"/>
  <c r="B32" i="1"/>
  <c r="B31" i="1"/>
  <c r="B30" i="1"/>
  <c r="B29" i="1"/>
  <c r="B28" i="1"/>
  <c r="B27" i="1"/>
  <c r="B26" i="1"/>
  <c r="B25" i="1"/>
  <c r="B24" i="1"/>
  <c r="B23" i="1"/>
  <c r="B21" i="1"/>
  <c r="B20" i="1"/>
  <c r="B19" i="1"/>
  <c r="B18" i="1"/>
  <c r="B17" i="1"/>
  <c r="B22" i="1"/>
  <c r="B16" i="1"/>
  <c r="B15" i="1"/>
  <c r="B14" i="1"/>
  <c r="B13" i="1"/>
  <c r="B12" i="1"/>
  <c r="B11" i="1"/>
  <c r="B10" i="1"/>
  <c r="B9" i="1"/>
  <c r="B8" i="1"/>
  <c r="AM103" i="12" l="1"/>
  <c r="AM20" i="12"/>
  <c r="AM105" i="12"/>
  <c r="AM19" i="12"/>
  <c r="AM101" i="12"/>
  <c r="AM97" i="12"/>
  <c r="AM92" i="12"/>
  <c r="AM89" i="12"/>
  <c r="AM18" i="12"/>
  <c r="AM85" i="12"/>
  <c r="AM82" i="12"/>
  <c r="AM79" i="12"/>
  <c r="AM76" i="12"/>
  <c r="AM73" i="12"/>
  <c r="AM70" i="12"/>
  <c r="AM100" i="12"/>
  <c r="AM67" i="12"/>
  <c r="AM16" i="12"/>
  <c r="AM95" i="12"/>
  <c r="AM91" i="12"/>
  <c r="AM88" i="12"/>
  <c r="AM84" i="12"/>
  <c r="AM81" i="12"/>
  <c r="AM78" i="12"/>
  <c r="AM75" i="12"/>
  <c r="AM72" i="12"/>
  <c r="AM69" i="12"/>
  <c r="AM66" i="12"/>
  <c r="AM64" i="12"/>
  <c r="AM106" i="12"/>
  <c r="AM104" i="12"/>
  <c r="AM21" i="12"/>
  <c r="AM102" i="12"/>
  <c r="AM17" i="12"/>
  <c r="AM99" i="12"/>
  <c r="AM93" i="12"/>
  <c r="AM90" i="12"/>
  <c r="AM87" i="12"/>
  <c r="AM86" i="12"/>
  <c r="AM83" i="12"/>
  <c r="AM80" i="12"/>
  <c r="AM77" i="12"/>
  <c r="AM74" i="12"/>
  <c r="AM71" i="12"/>
  <c r="AM68" i="12"/>
  <c r="AM65" i="12"/>
  <c r="AM63" i="12"/>
  <c r="AM57" i="12"/>
  <c r="AM49" i="12"/>
  <c r="AM47" i="12"/>
  <c r="AM45" i="12"/>
  <c r="AM59" i="12"/>
  <c r="AM56" i="12"/>
  <c r="AM58" i="12"/>
  <c r="AM15" i="12"/>
  <c r="AM14" i="12"/>
  <c r="AM46" i="12"/>
  <c r="AM12" i="12"/>
  <c r="AM41" i="12"/>
  <c r="AM54" i="12"/>
  <c r="AM51" i="12"/>
  <c r="AM53" i="12"/>
  <c r="AM50" i="12"/>
  <c r="AM55" i="12"/>
  <c r="AM52" i="12"/>
  <c r="AM43" i="12"/>
  <c r="AM40" i="12"/>
  <c r="AM39" i="12"/>
  <c r="AM38" i="12"/>
  <c r="AM36" i="12"/>
  <c r="AM34" i="12"/>
  <c r="AM32" i="12"/>
  <c r="AM48" i="12"/>
  <c r="AM13" i="12"/>
  <c r="AM44" i="12"/>
  <c r="AM42" i="12"/>
  <c r="AM11" i="12"/>
  <c r="AM10" i="12"/>
  <c r="AM35" i="12"/>
  <c r="AM37" i="12"/>
  <c r="AM31" i="12"/>
  <c r="AM28" i="12"/>
  <c r="AM25" i="12"/>
  <c r="AM8" i="12"/>
  <c r="AM30" i="12"/>
  <c r="AM27" i="12"/>
  <c r="AM24" i="12"/>
  <c r="AM9" i="12"/>
  <c r="AM33" i="12"/>
  <c r="AM29" i="12"/>
  <c r="AM26" i="12"/>
  <c r="AM23" i="12"/>
  <c r="AM22" i="12"/>
  <c r="A3" i="35"/>
  <c r="A4" i="35"/>
  <c r="A5" i="35"/>
  <c r="A6" i="35"/>
  <c r="A7" i="35"/>
  <c r="A8" i="35"/>
  <c r="A9" i="35"/>
  <c r="A10" i="35"/>
  <c r="A11" i="35"/>
  <c r="A12" i="35"/>
  <c r="A13" i="35"/>
  <c r="A14" i="35"/>
  <c r="A15" i="35"/>
  <c r="A16" i="35"/>
  <c r="A17" i="35"/>
  <c r="A18" i="35"/>
  <c r="A19" i="35"/>
  <c r="A20" i="35"/>
  <c r="A21" i="35"/>
  <c r="A22" i="35"/>
  <c r="A23" i="35"/>
  <c r="A25" i="35"/>
  <c r="A26" i="35"/>
  <c r="A27" i="35"/>
  <c r="A28" i="35"/>
  <c r="A29" i="35"/>
  <c r="A30" i="35"/>
  <c r="A31" i="35"/>
  <c r="A32" i="35"/>
  <c r="A33" i="35"/>
  <c r="A34" i="35"/>
  <c r="A35" i="35"/>
  <c r="A36" i="35"/>
  <c r="A37" i="35"/>
  <c r="A38" i="35"/>
  <c r="A39" i="35"/>
  <c r="A40" i="35"/>
  <c r="A41" i="35"/>
  <c r="A42" i="35"/>
  <c r="A43" i="35"/>
  <c r="A44" i="35"/>
  <c r="A45" i="35"/>
  <c r="A46" i="35"/>
  <c r="A47" i="35"/>
  <c r="A48" i="35"/>
  <c r="A49" i="35"/>
  <c r="A50" i="35"/>
  <c r="A51" i="35"/>
  <c r="A52" i="35"/>
  <c r="A53" i="35"/>
  <c r="A54" i="35"/>
  <c r="A55" i="35"/>
  <c r="A56" i="35"/>
  <c r="A57" i="35"/>
  <c r="A58" i="35"/>
  <c r="A59" i="35"/>
  <c r="A60" i="35"/>
  <c r="A61" i="35"/>
  <c r="A62" i="35"/>
  <c r="A63" i="35"/>
  <c r="A64" i="35"/>
  <c r="A65" i="35"/>
  <c r="A66" i="35"/>
  <c r="A67" i="35"/>
  <c r="A68" i="35"/>
  <c r="A69" i="35"/>
  <c r="A70" i="35"/>
  <c r="A71" i="35"/>
  <c r="A72" i="35"/>
  <c r="A73" i="35"/>
  <c r="A74" i="35"/>
  <c r="A75" i="35"/>
  <c r="A76" i="35"/>
  <c r="A77" i="35"/>
  <c r="A78" i="35"/>
  <c r="A79" i="35"/>
  <c r="A80" i="35"/>
  <c r="A81" i="35"/>
  <c r="A82" i="35"/>
  <c r="A83" i="35"/>
  <c r="A84" i="35"/>
  <c r="A85" i="35"/>
  <c r="A86" i="35"/>
  <c r="A87" i="35"/>
  <c r="A88" i="35"/>
  <c r="A89" i="35"/>
  <c r="A90" i="35"/>
  <c r="A91" i="35"/>
  <c r="A92" i="35"/>
  <c r="A93" i="35"/>
  <c r="A94" i="35"/>
  <c r="A95" i="35"/>
  <c r="A96" i="35"/>
  <c r="A97" i="35"/>
  <c r="A98" i="35"/>
  <c r="A99" i="35"/>
  <c r="A100" i="35"/>
  <c r="A101" i="35"/>
  <c r="A102" i="35"/>
  <c r="A103" i="35"/>
  <c r="A104" i="35"/>
  <c r="A105" i="35"/>
  <c r="A106" i="35"/>
  <c r="A107" i="35"/>
  <c r="A108" i="35"/>
  <c r="A109" i="35"/>
  <c r="A110" i="35"/>
  <c r="A111" i="35"/>
  <c r="A112" i="35"/>
  <c r="A113" i="35"/>
  <c r="A114" i="35"/>
  <c r="A115" i="35"/>
  <c r="A116" i="35"/>
  <c r="A117" i="35"/>
  <c r="A118" i="35"/>
  <c r="A119" i="35"/>
  <c r="A120" i="35"/>
  <c r="A121" i="35"/>
  <c r="A122" i="35"/>
  <c r="A123" i="35"/>
  <c r="A124" i="35"/>
  <c r="A125" i="35"/>
  <c r="A126" i="35"/>
  <c r="A127" i="35"/>
  <c r="A128" i="35"/>
  <c r="A129" i="35"/>
  <c r="A130" i="35"/>
  <c r="A131" i="35"/>
  <c r="A132" i="35"/>
  <c r="A133" i="35"/>
  <c r="A134" i="35"/>
  <c r="A135" i="35"/>
  <c r="A136" i="35"/>
  <c r="A137" i="35"/>
  <c r="A138" i="35"/>
  <c r="A139" i="35"/>
  <c r="A140" i="35"/>
  <c r="A141" i="35"/>
  <c r="A142" i="35"/>
  <c r="A143" i="35"/>
  <c r="A144" i="35"/>
  <c r="A145" i="35"/>
  <c r="A146" i="35"/>
  <c r="A147" i="35"/>
  <c r="A148" i="35"/>
  <c r="A149" i="35"/>
  <c r="A150" i="35"/>
  <c r="A151" i="35"/>
  <c r="A152" i="35"/>
  <c r="A153" i="35"/>
  <c r="A154" i="35"/>
  <c r="A155" i="35"/>
  <c r="A156" i="35"/>
  <c r="A157" i="35"/>
  <c r="A158" i="35"/>
  <c r="A159" i="35"/>
  <c r="A160" i="35"/>
  <c r="A161" i="35"/>
  <c r="A162" i="35"/>
  <c r="A163" i="35"/>
  <c r="A164" i="35"/>
  <c r="A165" i="35"/>
  <c r="A166" i="35"/>
  <c r="A167" i="35"/>
  <c r="A168" i="35"/>
  <c r="A169" i="35"/>
  <c r="A170" i="35"/>
  <c r="A171" i="35"/>
  <c r="A172" i="35"/>
  <c r="A173" i="35"/>
  <c r="A174" i="35"/>
  <c r="A175" i="35"/>
  <c r="A176" i="35"/>
  <c r="A177" i="35"/>
  <c r="A178" i="35"/>
  <c r="A179" i="35"/>
  <c r="A180" i="35"/>
  <c r="A181" i="35"/>
  <c r="A182" i="35"/>
  <c r="A183" i="35"/>
  <c r="A184" i="35"/>
  <c r="A185" i="35"/>
  <c r="A186" i="35"/>
  <c r="A187" i="35"/>
  <c r="A188" i="35"/>
  <c r="A189" i="35"/>
  <c r="A190" i="35"/>
  <c r="A191" i="35"/>
  <c r="A192" i="35"/>
  <c r="A193" i="35"/>
  <c r="A194" i="35"/>
  <c r="A195" i="35"/>
  <c r="A196" i="35"/>
  <c r="A197" i="35"/>
  <c r="A198" i="35"/>
  <c r="A199" i="35"/>
  <c r="A200" i="35"/>
  <c r="A201" i="35"/>
  <c r="A202" i="35"/>
  <c r="A203" i="35"/>
  <c r="A204" i="35"/>
  <c r="A205" i="35"/>
  <c r="A206" i="35"/>
  <c r="A207" i="35"/>
  <c r="A208" i="35"/>
  <c r="A209" i="35"/>
  <c r="A210" i="35"/>
  <c r="A211" i="35"/>
  <c r="A212" i="35"/>
  <c r="A213" i="35"/>
  <c r="A214" i="35"/>
  <c r="A215" i="35"/>
  <c r="A216" i="35"/>
  <c r="A217" i="35"/>
  <c r="A218" i="35"/>
  <c r="A219" i="35"/>
  <c r="A220" i="35"/>
  <c r="A221" i="35"/>
  <c r="A222" i="35"/>
  <c r="A223" i="35"/>
  <c r="A224" i="35"/>
  <c r="A225" i="35"/>
  <c r="A226" i="35"/>
  <c r="A227" i="35"/>
  <c r="A228" i="35"/>
  <c r="A229" i="35"/>
  <c r="A230" i="35"/>
  <c r="A231" i="35"/>
  <c r="A232" i="35"/>
  <c r="A233" i="35"/>
  <c r="A234" i="35"/>
  <c r="A235" i="35"/>
  <c r="A236" i="35"/>
  <c r="A237" i="35"/>
  <c r="A238" i="35"/>
  <c r="A239" i="35"/>
  <c r="A240" i="35"/>
  <c r="A241" i="35"/>
  <c r="A242" i="35"/>
  <c r="A243" i="35"/>
  <c r="A244" i="35"/>
  <c r="A245" i="35"/>
  <c r="A246" i="35"/>
  <c r="A247" i="35"/>
  <c r="A248" i="35"/>
  <c r="A249" i="35"/>
  <c r="A250" i="35"/>
  <c r="A251" i="35"/>
  <c r="A252" i="35"/>
  <c r="A253" i="35"/>
  <c r="A254" i="35"/>
  <c r="A255" i="35"/>
  <c r="A256" i="35"/>
  <c r="A257" i="35"/>
  <c r="A258" i="35"/>
  <c r="A259" i="35"/>
  <c r="A260" i="35"/>
  <c r="A261" i="35"/>
  <c r="A262" i="35"/>
  <c r="A263" i="35"/>
  <c r="A264" i="35"/>
  <c r="A265" i="35"/>
  <c r="A266" i="35"/>
  <c r="A267" i="35"/>
  <c r="A268" i="35"/>
  <c r="A269" i="35"/>
  <c r="A270" i="35"/>
  <c r="A271" i="35"/>
  <c r="A272" i="35"/>
  <c r="A273" i="35"/>
  <c r="A274" i="35"/>
  <c r="A275" i="35"/>
  <c r="A276" i="35"/>
  <c r="A277" i="35"/>
  <c r="A278" i="35"/>
  <c r="A279" i="35"/>
  <c r="A280" i="35"/>
  <c r="A281" i="35"/>
  <c r="A282" i="35"/>
  <c r="A283" i="35"/>
  <c r="A284" i="35"/>
  <c r="A285" i="35"/>
  <c r="A286" i="35"/>
  <c r="A287" i="35"/>
  <c r="A288" i="35"/>
  <c r="A289" i="35"/>
  <c r="A290" i="35"/>
  <c r="A291" i="35"/>
  <c r="A292" i="35"/>
  <c r="A293" i="35"/>
  <c r="A294" i="35"/>
  <c r="A295" i="35"/>
  <c r="A296" i="35"/>
  <c r="A297" i="35"/>
  <c r="A298" i="35"/>
  <c r="A299" i="35"/>
  <c r="A300" i="35"/>
  <c r="A301" i="35"/>
  <c r="A302" i="35"/>
  <c r="A303" i="35"/>
  <c r="A304" i="35"/>
  <c r="A305" i="35"/>
  <c r="A306" i="35"/>
  <c r="A307" i="35"/>
  <c r="A308" i="35"/>
  <c r="A309" i="35"/>
  <c r="A310" i="35"/>
  <c r="A311" i="35"/>
  <c r="A312" i="35"/>
  <c r="A313" i="35"/>
  <c r="A314" i="35"/>
  <c r="A315" i="35"/>
  <c r="A316" i="35"/>
  <c r="A317" i="35"/>
  <c r="A318" i="35"/>
  <c r="A319" i="35"/>
  <c r="A320" i="35"/>
  <c r="A321" i="35"/>
  <c r="A322" i="35"/>
  <c r="A323" i="35"/>
  <c r="A324" i="35"/>
  <c r="A325" i="35"/>
  <c r="A326" i="35"/>
  <c r="A327" i="35"/>
  <c r="A328" i="35"/>
  <c r="A329" i="35"/>
  <c r="A330" i="35"/>
  <c r="A331" i="35"/>
  <c r="A332" i="35"/>
  <c r="A333" i="35"/>
  <c r="A334" i="35"/>
  <c r="A335" i="35"/>
  <c r="A336" i="35"/>
  <c r="A337" i="35"/>
  <c r="A338" i="35"/>
  <c r="A339" i="35"/>
  <c r="A340" i="35"/>
  <c r="A341" i="35"/>
  <c r="A342" i="35"/>
  <c r="A343" i="35"/>
  <c r="A344" i="35"/>
  <c r="A345" i="35"/>
  <c r="A346" i="35"/>
  <c r="A347" i="35"/>
  <c r="A348" i="35"/>
  <c r="A349" i="35"/>
  <c r="A350" i="35"/>
  <c r="A351" i="35"/>
  <c r="A352" i="35"/>
  <c r="A353" i="35"/>
  <c r="A354" i="35"/>
  <c r="A355" i="35"/>
  <c r="A356" i="35"/>
  <c r="A357" i="35"/>
  <c r="A358" i="35"/>
  <c r="A359" i="35"/>
  <c r="A360" i="35"/>
  <c r="A361" i="35"/>
  <c r="A362" i="35"/>
  <c r="A363" i="35"/>
  <c r="A364" i="35"/>
  <c r="A365" i="35"/>
  <c r="A366" i="35"/>
  <c r="A367" i="35"/>
  <c r="A368" i="35"/>
  <c r="A369" i="35"/>
  <c r="A370" i="35"/>
  <c r="A371" i="35"/>
  <c r="A372" i="35"/>
  <c r="A373" i="35"/>
  <c r="A374" i="35"/>
  <c r="A375" i="35"/>
  <c r="A376" i="35"/>
  <c r="A377" i="35"/>
  <c r="A378" i="35"/>
  <c r="A379" i="35"/>
  <c r="A380" i="35"/>
  <c r="A381" i="35"/>
  <c r="A382" i="35"/>
  <c r="A383" i="35"/>
  <c r="A384" i="35"/>
  <c r="A385" i="35"/>
  <c r="A386" i="35"/>
  <c r="A387" i="35"/>
  <c r="A388" i="35"/>
  <c r="A389" i="35"/>
  <c r="A390" i="35"/>
  <c r="A391" i="35"/>
  <c r="A392" i="35"/>
  <c r="A393" i="35"/>
  <c r="A394" i="35"/>
  <c r="A395" i="35"/>
  <c r="A396" i="35"/>
  <c r="A397" i="35"/>
  <c r="A398" i="35"/>
  <c r="A399" i="35"/>
  <c r="A400" i="35"/>
  <c r="A401" i="35"/>
  <c r="A402" i="35"/>
  <c r="A403" i="35"/>
  <c r="A404" i="35"/>
  <c r="A405" i="35"/>
  <c r="A406" i="35"/>
  <c r="A407" i="35"/>
  <c r="A408" i="35"/>
  <c r="A409" i="35"/>
  <c r="A410" i="35"/>
  <c r="A411" i="35"/>
  <c r="A412" i="35"/>
  <c r="A413" i="35"/>
  <c r="A414" i="35"/>
  <c r="A415" i="35"/>
  <c r="A416" i="35"/>
  <c r="A417" i="35"/>
  <c r="A418" i="35"/>
  <c r="A419" i="35"/>
  <c r="A420" i="35"/>
  <c r="A421" i="35"/>
  <c r="A422" i="35"/>
  <c r="A423" i="35"/>
  <c r="A424" i="35"/>
  <c r="A425" i="35"/>
  <c r="A426" i="35"/>
  <c r="A427" i="35"/>
  <c r="A428" i="35"/>
  <c r="A429" i="35"/>
  <c r="A430" i="35"/>
  <c r="A431" i="35"/>
  <c r="A432" i="35"/>
  <c r="A433" i="35"/>
  <c r="A434" i="35"/>
  <c r="A435" i="35"/>
  <c r="A436" i="35"/>
  <c r="A437" i="35"/>
  <c r="A438" i="35"/>
  <c r="A439" i="35"/>
  <c r="A440" i="35"/>
  <c r="A441" i="35"/>
  <c r="A442" i="35"/>
  <c r="A443" i="35"/>
  <c r="A444" i="35"/>
  <c r="A445" i="35"/>
  <c r="A446" i="35"/>
  <c r="A447" i="35"/>
  <c r="A448" i="35"/>
  <c r="A449" i="35"/>
  <c r="A450" i="35"/>
  <c r="A451" i="35"/>
  <c r="A452" i="35"/>
  <c r="A453" i="35"/>
  <c r="A454" i="35"/>
  <c r="A455" i="35"/>
  <c r="A456" i="35"/>
  <c r="A457" i="35"/>
  <c r="A458" i="35"/>
  <c r="A459" i="35"/>
  <c r="A460" i="35"/>
  <c r="A461" i="35"/>
  <c r="A462" i="35"/>
  <c r="A463" i="35"/>
  <c r="A464" i="35"/>
  <c r="A465" i="35"/>
  <c r="A466" i="35"/>
  <c r="A467" i="35"/>
  <c r="A468" i="35"/>
  <c r="A469" i="35"/>
  <c r="A470" i="35"/>
  <c r="A471" i="35"/>
  <c r="A472" i="35"/>
  <c r="A473" i="35"/>
  <c r="A474" i="35"/>
  <c r="A475" i="35"/>
  <c r="A476" i="35"/>
  <c r="A477" i="35"/>
  <c r="A478" i="35"/>
  <c r="A479" i="35"/>
  <c r="A480" i="35"/>
  <c r="A481" i="35"/>
  <c r="A482" i="35"/>
  <c r="A483" i="35"/>
  <c r="A484" i="35"/>
  <c r="A485" i="35"/>
  <c r="A486" i="35"/>
  <c r="A487" i="35"/>
  <c r="A488" i="35"/>
  <c r="A489" i="35"/>
  <c r="A490" i="35"/>
  <c r="A491" i="35"/>
  <c r="A492" i="35"/>
  <c r="A493" i="35"/>
  <c r="A494" i="35"/>
  <c r="A495" i="35"/>
  <c r="A496" i="35"/>
  <c r="A497" i="35"/>
  <c r="A498" i="35"/>
  <c r="A499" i="35"/>
  <c r="A500" i="35"/>
  <c r="A501" i="35"/>
  <c r="A502" i="35"/>
  <c r="A503" i="35"/>
  <c r="A504" i="35"/>
  <c r="A505" i="35"/>
  <c r="A506" i="35"/>
  <c r="A507" i="35"/>
  <c r="A508" i="35"/>
  <c r="A509" i="35"/>
  <c r="A510" i="35"/>
  <c r="A511" i="35"/>
  <c r="A512" i="35"/>
  <c r="A513" i="35"/>
  <c r="A514" i="35"/>
  <c r="A515" i="35"/>
  <c r="A516" i="35"/>
  <c r="A517" i="35"/>
  <c r="A518" i="35"/>
  <c r="A519" i="35"/>
  <c r="A520" i="35"/>
  <c r="A521" i="35"/>
  <c r="A2" i="35"/>
  <c r="H23" i="12"/>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H12" i="10" l="1"/>
  <c r="C7" i="1"/>
  <c r="B7" i="1"/>
  <c r="N7" i="1"/>
  <c r="O7" i="1" s="1"/>
  <c r="AD6" i="1" l="1"/>
  <c r="C16" i="40" s="1"/>
  <c r="C27" i="40" l="1"/>
  <c r="C22" i="40"/>
  <c r="C15" i="40"/>
  <c r="C14" i="40"/>
  <c r="C25" i="40"/>
  <c r="C17" i="40"/>
  <c r="C21" i="40"/>
  <c r="C19" i="40"/>
  <c r="C13" i="40"/>
  <c r="C20" i="40"/>
  <c r="C23" i="40"/>
  <c r="C24" i="40"/>
  <c r="C18" i="40"/>
  <c r="I6" i="1"/>
  <c r="C6" i="1" s="1"/>
  <c r="G6" i="1"/>
  <c r="B6" i="1" s="1"/>
  <c r="I16" i="34" l="1"/>
  <c r="I15" i="34"/>
  <c r="I14" i="34"/>
  <c r="I13" i="34"/>
  <c r="I12" i="34"/>
  <c r="I11" i="34"/>
  <c r="I9" i="34"/>
  <c r="I10" i="34" s="1"/>
  <c r="I6" i="34"/>
  <c r="I7" i="34" s="1"/>
  <c r="I8" i="34" s="1"/>
  <c r="Q10" i="10" l="1"/>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Q72" i="10"/>
  <c r="Q73" i="10"/>
  <c r="Q74" i="10"/>
  <c r="Q75" i="10"/>
  <c r="Q76" i="10"/>
  <c r="Q77" i="10"/>
  <c r="Q78" i="10"/>
  <c r="Q79" i="10"/>
  <c r="Q80" i="10"/>
  <c r="Q81" i="10"/>
  <c r="Q82" i="10"/>
  <c r="Q83" i="10"/>
  <c r="Q84" i="10"/>
  <c r="Q85" i="10"/>
  <c r="Q86" i="10"/>
  <c r="Q87" i="10"/>
  <c r="Q88" i="10"/>
  <c r="Q89" i="10"/>
  <c r="Q90" i="10"/>
  <c r="Q91" i="10"/>
  <c r="Q92" i="10"/>
  <c r="Q93" i="10"/>
  <c r="Q94" i="10"/>
  <c r="Q95" i="10"/>
  <c r="Q96" i="10"/>
  <c r="Q97" i="10"/>
  <c r="Q98" i="10"/>
  <c r="Q99" i="10"/>
  <c r="Q100" i="10"/>
  <c r="Q101" i="10"/>
  <c r="Q102" i="10"/>
  <c r="Q103" i="10"/>
  <c r="Q104" i="10"/>
  <c r="Q105" i="10"/>
  <c r="Q106" i="10"/>
  <c r="Q107" i="10"/>
  <c r="Q108" i="10"/>
  <c r="Q109" i="10"/>
  <c r="Q110" i="10"/>
  <c r="Q111" i="10"/>
  <c r="Q112" i="10"/>
  <c r="Q113" i="10"/>
  <c r="Q114" i="10"/>
  <c r="Q115" i="10"/>
  <c r="Q116" i="10"/>
  <c r="Q117" i="10"/>
  <c r="Q118" i="10"/>
  <c r="Q119" i="10"/>
  <c r="Q120" i="10"/>
  <c r="Q121" i="10"/>
  <c r="Q122" i="10"/>
  <c r="Q123" i="10"/>
  <c r="Q124" i="10"/>
  <c r="Q125" i="10"/>
  <c r="Q126" i="10"/>
  <c r="Q127" i="10"/>
  <c r="Q128" i="10"/>
  <c r="Q129" i="10"/>
  <c r="Q130" i="10"/>
  <c r="Q131" i="10"/>
  <c r="Q132" i="10"/>
  <c r="Q133" i="10"/>
  <c r="Q134" i="10"/>
  <c r="Q135" i="10"/>
  <c r="Q136" i="10"/>
  <c r="Q137" i="10"/>
  <c r="Q138" i="10"/>
  <c r="Q139" i="10"/>
  <c r="Q140" i="10"/>
  <c r="Q141" i="10"/>
  <c r="Q142" i="10"/>
  <c r="Q143" i="10"/>
  <c r="Q144" i="10"/>
  <c r="Q145" i="10"/>
  <c r="Q146" i="10"/>
  <c r="Q147" i="10"/>
  <c r="Q148" i="10"/>
  <c r="Q149" i="10"/>
  <c r="Q150" i="10"/>
  <c r="Q151" i="10"/>
  <c r="Q152" i="10"/>
  <c r="Q153" i="10"/>
  <c r="Q154" i="10"/>
  <c r="Q155" i="10"/>
  <c r="Q156" i="10"/>
  <c r="Q157" i="10"/>
  <c r="Q158" i="10"/>
  <c r="Q159" i="10"/>
  <c r="Q160" i="10"/>
  <c r="Q161" i="10"/>
  <c r="Q162" i="10"/>
  <c r="Q163" i="10"/>
  <c r="Q164" i="10"/>
  <c r="Q165" i="10"/>
  <c r="Q166" i="10"/>
  <c r="Q167" i="10"/>
  <c r="Q168" i="10"/>
  <c r="Q169" i="10"/>
  <c r="Q170" i="10"/>
  <c r="Q171" i="10"/>
  <c r="Q172" i="10"/>
  <c r="Q173" i="10"/>
  <c r="Q174" i="10"/>
  <c r="Q175" i="10"/>
  <c r="Q176" i="10"/>
  <c r="Q177" i="10"/>
  <c r="Q178" i="10"/>
  <c r="Q179" i="10"/>
  <c r="Q180" i="10"/>
  <c r="Q181" i="10"/>
  <c r="Q182" i="10"/>
  <c r="Q183" i="10"/>
  <c r="Q184" i="10"/>
  <c r="Q185" i="10"/>
  <c r="Q186" i="10"/>
  <c r="Q187" i="10"/>
  <c r="Q188" i="10"/>
  <c r="Q189" i="10"/>
  <c r="Q190" i="10"/>
  <c r="Q191" i="10"/>
  <c r="Q192" i="10"/>
  <c r="Q193" i="10"/>
  <c r="Q194" i="10"/>
  <c r="Q195" i="10"/>
  <c r="Q196" i="10"/>
  <c r="Q197" i="10"/>
  <c r="Q198" i="10"/>
  <c r="Q199" i="10"/>
  <c r="Q200" i="10"/>
  <c r="Q201" i="10"/>
  <c r="Q202" i="10"/>
  <c r="Q203" i="10"/>
  <c r="Q204" i="10"/>
  <c r="Q205" i="10"/>
  <c r="Q206" i="10"/>
  <c r="Q207" i="10"/>
  <c r="Q208" i="10"/>
  <c r="Q209" i="10"/>
  <c r="Q210" i="10"/>
  <c r="Q211" i="10"/>
  <c r="Q212" i="10"/>
  <c r="Q213" i="10"/>
  <c r="Q214" i="10"/>
  <c r="Q215" i="10"/>
  <c r="Q216" i="10"/>
  <c r="Q217" i="10"/>
  <c r="Q218" i="10"/>
  <c r="Q219" i="10"/>
  <c r="Q220" i="10"/>
  <c r="Q221" i="10"/>
  <c r="Q222" i="10"/>
  <c r="Q223" i="10"/>
  <c r="Q224" i="10"/>
  <c r="Q225" i="10"/>
  <c r="Q226" i="10"/>
  <c r="Q227" i="10"/>
  <c r="Q228" i="10"/>
  <c r="Q229" i="10"/>
  <c r="Q230" i="10"/>
  <c r="Q231" i="10"/>
  <c r="Q232" i="10"/>
  <c r="Q233" i="10"/>
  <c r="Q234" i="10"/>
  <c r="Q235" i="10"/>
  <c r="Q236" i="10"/>
  <c r="Q237" i="10"/>
  <c r="Q238" i="10"/>
  <c r="Q239" i="10"/>
  <c r="Q240" i="10"/>
  <c r="Q241" i="10"/>
  <c r="Q242" i="10"/>
  <c r="Q243" i="10"/>
  <c r="Q244" i="10"/>
  <c r="Q245" i="10"/>
  <c r="Q246" i="10"/>
  <c r="Q247" i="10"/>
  <c r="Q248" i="10"/>
  <c r="Q249" i="10"/>
  <c r="Q250" i="10"/>
  <c r="Q251" i="10"/>
  <c r="Q252" i="10"/>
  <c r="Q253" i="10"/>
  <c r="Q254" i="10"/>
  <c r="Q255" i="10"/>
  <c r="Q256" i="10"/>
  <c r="Q257" i="10"/>
  <c r="Q258" i="10"/>
  <c r="Q259" i="10"/>
  <c r="Q260" i="10"/>
  <c r="Q261" i="10"/>
  <c r="Q262" i="10"/>
  <c r="Q263" i="10"/>
  <c r="Q264" i="10"/>
  <c r="Q265" i="10"/>
  <c r="Q266" i="10"/>
  <c r="Q267" i="10"/>
  <c r="Q268" i="10"/>
  <c r="Q269" i="10"/>
  <c r="Q270" i="10"/>
  <c r="Q271" i="10"/>
  <c r="Q272" i="10"/>
  <c r="Q273" i="10"/>
  <c r="Q274" i="10"/>
  <c r="Q275" i="10"/>
  <c r="Q276" i="10"/>
  <c r="Q277" i="10"/>
  <c r="Q278" i="10"/>
  <c r="Q279" i="10"/>
  <c r="Q280" i="10"/>
  <c r="Q281" i="10"/>
  <c r="Q282" i="10"/>
  <c r="Q283" i="10"/>
  <c r="Q284" i="10"/>
  <c r="Q285" i="10"/>
  <c r="Q286" i="10"/>
  <c r="Q287" i="10"/>
  <c r="Q288" i="10"/>
  <c r="Q289" i="10"/>
  <c r="Q290" i="10"/>
  <c r="Q291" i="10"/>
  <c r="Q292" i="10"/>
  <c r="Q293" i="10"/>
  <c r="Q294" i="10"/>
  <c r="Q295" i="10"/>
  <c r="Q296" i="10"/>
  <c r="Q297" i="10"/>
  <c r="Q298" i="10"/>
  <c r="Q299" i="10"/>
  <c r="Q300" i="10"/>
  <c r="Q301" i="10"/>
  <c r="Q302" i="10"/>
  <c r="Q303" i="10"/>
  <c r="Q304" i="10"/>
  <c r="Q305" i="10"/>
  <c r="Q306" i="10"/>
  <c r="Q307" i="10"/>
  <c r="Q308" i="10"/>
  <c r="Q309" i="10"/>
  <c r="Q310" i="10"/>
  <c r="Q311" i="10"/>
  <c r="Q312" i="10"/>
  <c r="Q313" i="10"/>
  <c r="Q314" i="10"/>
  <c r="Q315" i="10"/>
  <c r="Q316" i="10"/>
  <c r="Q317" i="10"/>
  <c r="Q318" i="10"/>
  <c r="Q319" i="10"/>
  <c r="Q320" i="10"/>
  <c r="Q321" i="10"/>
  <c r="Q322" i="10"/>
  <c r="Q323" i="10"/>
  <c r="Q324" i="10"/>
  <c r="Q325" i="10"/>
  <c r="Q326" i="10"/>
  <c r="Q327" i="10"/>
  <c r="Q328" i="10"/>
  <c r="Q329" i="10"/>
  <c r="Q330" i="10"/>
  <c r="Q331" i="10"/>
  <c r="Q332" i="10"/>
  <c r="Q333" i="10"/>
  <c r="Q334" i="10"/>
  <c r="Q335" i="10"/>
  <c r="Q336" i="10"/>
  <c r="Q337" i="10"/>
  <c r="Q338" i="10"/>
  <c r="Q339" i="10"/>
  <c r="Q340" i="10"/>
  <c r="Q341" i="10"/>
  <c r="Q342" i="10"/>
  <c r="Q343" i="10"/>
  <c r="Q344" i="10"/>
  <c r="Q345" i="10"/>
  <c r="Q346" i="10"/>
  <c r="Q347" i="10"/>
  <c r="Q348" i="10"/>
  <c r="Q349" i="10"/>
  <c r="Q350" i="10"/>
  <c r="Q351" i="10"/>
  <c r="Q352" i="10"/>
  <c r="Q353" i="10"/>
  <c r="Q354" i="10"/>
  <c r="Q355" i="10"/>
  <c r="Q356" i="10"/>
  <c r="Q357" i="10"/>
  <c r="Q358" i="10"/>
  <c r="Q359" i="10"/>
  <c r="Q360" i="10"/>
  <c r="Q361" i="10"/>
  <c r="Q362" i="10"/>
  <c r="Q363" i="10"/>
  <c r="Q364" i="10"/>
  <c r="Q365" i="10"/>
  <c r="Q366" i="10"/>
  <c r="Q367" i="10"/>
  <c r="Q368" i="10"/>
  <c r="Q369" i="10"/>
  <c r="Q370" i="10"/>
  <c r="Q371" i="10"/>
  <c r="Q372" i="10"/>
  <c r="Q373" i="10"/>
  <c r="Q374" i="10"/>
  <c r="Q375" i="10"/>
  <c r="Q376" i="10"/>
  <c r="Q377" i="10"/>
  <c r="Q378" i="10"/>
  <c r="Q379" i="10"/>
  <c r="Q380" i="10"/>
  <c r="Q381" i="10"/>
  <c r="Q382" i="10"/>
  <c r="Q383" i="10"/>
  <c r="Q384" i="10"/>
  <c r="Q385" i="10"/>
  <c r="Q386" i="10"/>
  <c r="Q387" i="10"/>
  <c r="Q388" i="10"/>
  <c r="Q389" i="10"/>
  <c r="Q390" i="10"/>
  <c r="Q391" i="10"/>
  <c r="Q392" i="10"/>
  <c r="Q393" i="10"/>
  <c r="Q394" i="10"/>
  <c r="Q395" i="10"/>
  <c r="Q396" i="10"/>
  <c r="Q397" i="10"/>
  <c r="Q398" i="10"/>
  <c r="Q399" i="10"/>
  <c r="Q400" i="10"/>
  <c r="Q401" i="10"/>
  <c r="Q402" i="10"/>
  <c r="Q403" i="10"/>
  <c r="Q404" i="10"/>
  <c r="Q405" i="10"/>
  <c r="Q406" i="10"/>
  <c r="Q407" i="10"/>
  <c r="Q408" i="10"/>
  <c r="Q409" i="10"/>
  <c r="Q410" i="10"/>
  <c r="Q411" i="10"/>
  <c r="Q412" i="10"/>
  <c r="Q413" i="10"/>
  <c r="Q414" i="10"/>
  <c r="Q415" i="10"/>
  <c r="Q416" i="10"/>
  <c r="Q417" i="10"/>
  <c r="Q418" i="10"/>
  <c r="Q419" i="10"/>
  <c r="Q420" i="10"/>
  <c r="Q421" i="10"/>
  <c r="Q422" i="10"/>
  <c r="Q423" i="10"/>
  <c r="Q424" i="10"/>
  <c r="Q425" i="10"/>
  <c r="Q426" i="10"/>
  <c r="Q427" i="10"/>
  <c r="Q428" i="10"/>
  <c r="Q429" i="10"/>
  <c r="Q430" i="10"/>
  <c r="Q431" i="10"/>
  <c r="Q432" i="10"/>
  <c r="Q433" i="10"/>
  <c r="Q434" i="10"/>
  <c r="Q435" i="10"/>
  <c r="Q436" i="10"/>
  <c r="Q437" i="10"/>
  <c r="Q438" i="10"/>
  <c r="Q439" i="10"/>
  <c r="Q440" i="10"/>
  <c r="Q441" i="10"/>
  <c r="Q442" i="10"/>
  <c r="Q443" i="10"/>
  <c r="Q444" i="10"/>
  <c r="Q445" i="10"/>
  <c r="Q446" i="10"/>
  <c r="Q447" i="10"/>
  <c r="Q448" i="10"/>
  <c r="Q449" i="10"/>
  <c r="Q450" i="10"/>
  <c r="Q451" i="10"/>
  <c r="Q452" i="10"/>
  <c r="Q453" i="10"/>
  <c r="Q454" i="10"/>
  <c r="Q455" i="10"/>
  <c r="Q456" i="10"/>
  <c r="Q457" i="10"/>
  <c r="Q458" i="10"/>
  <c r="Q459" i="10"/>
  <c r="Q460" i="10"/>
  <c r="Q461" i="10"/>
  <c r="Q462" i="10"/>
  <c r="Q463" i="10"/>
  <c r="Q464" i="10"/>
  <c r="Q465" i="10"/>
  <c r="Q466" i="10"/>
  <c r="Q467" i="10"/>
  <c r="Q468" i="10"/>
  <c r="Q469" i="10"/>
  <c r="Q470" i="10"/>
  <c r="Q471" i="10"/>
  <c r="Q472" i="10"/>
  <c r="Q473" i="10"/>
  <c r="Q474" i="10"/>
  <c r="Q475" i="10"/>
  <c r="Q476" i="10"/>
  <c r="Q477" i="10"/>
  <c r="Q478" i="10"/>
  <c r="Q479" i="10"/>
  <c r="Q480" i="10"/>
  <c r="Q481" i="10"/>
  <c r="Q482" i="10"/>
  <c r="Q483" i="10"/>
  <c r="Q484" i="10"/>
  <c r="Q485" i="10"/>
  <c r="Q486" i="10"/>
  <c r="Q487" i="10"/>
  <c r="Q488" i="10"/>
  <c r="Q489" i="10"/>
  <c r="Q490" i="10"/>
  <c r="Q491" i="10"/>
  <c r="Q492" i="10"/>
  <c r="Q493" i="10"/>
  <c r="Q494" i="10"/>
  <c r="Q495" i="10"/>
  <c r="Q496" i="10"/>
  <c r="Q497" i="10"/>
  <c r="Q498" i="10"/>
  <c r="Q499" i="10"/>
  <c r="Q500" i="10"/>
  <c r="Q501" i="10"/>
  <c r="Q502" i="10"/>
  <c r="Q503" i="10"/>
  <c r="Q504" i="10"/>
  <c r="Q505" i="10"/>
  <c r="Q506" i="10"/>
  <c r="Q507" i="10"/>
  <c r="Q508" i="10"/>
  <c r="Q509" i="10"/>
  <c r="Q510" i="10"/>
  <c r="Q511" i="10"/>
  <c r="Q512" i="10"/>
  <c r="Q513" i="10"/>
  <c r="Q514" i="10"/>
  <c r="Q515" i="10"/>
  <c r="Q516" i="10"/>
  <c r="Q517" i="10"/>
  <c r="Q518" i="10"/>
  <c r="Q519" i="10"/>
  <c r="Q520" i="10"/>
  <c r="Q521" i="10"/>
  <c r="Q522" i="10"/>
  <c r="Q523" i="10"/>
  <c r="Q524" i="10"/>
  <c r="Q525" i="10"/>
  <c r="Q526" i="10"/>
  <c r="Q527" i="10"/>
  <c r="Q528" i="10"/>
  <c r="Q529" i="10"/>
  <c r="Q530" i="10"/>
  <c r="Q531" i="10"/>
  <c r="Q532" i="10"/>
  <c r="Q533" i="10"/>
  <c r="Q534" i="10"/>
  <c r="Q535" i="10"/>
  <c r="Q536" i="10"/>
  <c r="Q537" i="10"/>
  <c r="Q538" i="10"/>
  <c r="Q539" i="10"/>
  <c r="Q540" i="10"/>
  <c r="Q541" i="10"/>
  <c r="Q542" i="10"/>
  <c r="Q543" i="10"/>
  <c r="Q544" i="10"/>
  <c r="Q545" i="10"/>
  <c r="Q546" i="10"/>
  <c r="Q547" i="10"/>
  <c r="Q548" i="10"/>
  <c r="Q549" i="10"/>
  <c r="Q550" i="10"/>
  <c r="Q551" i="10"/>
  <c r="Q552" i="10"/>
  <c r="Q553" i="10"/>
  <c r="Q554" i="10"/>
  <c r="Q555" i="10"/>
  <c r="Q556" i="10"/>
  <c r="Q557" i="10"/>
  <c r="Q558" i="10"/>
  <c r="Q559" i="10"/>
  <c r="Q560" i="10"/>
  <c r="Q561" i="10"/>
  <c r="Q562" i="10"/>
  <c r="Q563" i="10"/>
  <c r="Q564" i="10"/>
  <c r="Q565" i="10"/>
  <c r="Q566" i="10"/>
  <c r="Q567" i="10"/>
  <c r="Q568" i="10"/>
  <c r="Q569" i="10"/>
  <c r="Q570" i="10"/>
  <c r="Q571" i="10"/>
  <c r="Q572" i="10"/>
  <c r="Q573" i="10"/>
  <c r="Q574" i="10"/>
  <c r="Q575" i="10"/>
  <c r="Q576" i="10"/>
  <c r="Q577" i="10"/>
  <c r="Q578" i="10"/>
  <c r="Q579" i="10"/>
  <c r="Q580" i="10"/>
  <c r="Q581" i="10"/>
  <c r="Q582" i="10"/>
  <c r="Q583" i="10"/>
  <c r="Q584" i="10"/>
  <c r="Q585" i="10"/>
  <c r="Q586" i="10"/>
  <c r="Q587" i="10"/>
  <c r="Q588" i="10"/>
  <c r="Q589" i="10"/>
  <c r="Q590" i="10"/>
  <c r="Q591" i="10"/>
  <c r="Q592" i="10"/>
  <c r="Q593" i="10"/>
  <c r="Q594" i="10"/>
  <c r="Q595" i="10"/>
  <c r="Q596" i="10"/>
  <c r="Q597" i="10"/>
  <c r="Q598" i="10"/>
  <c r="Q599" i="10"/>
  <c r="Q600" i="10"/>
  <c r="Q601" i="10"/>
  <c r="Q602" i="10"/>
  <c r="Q603" i="10"/>
  <c r="Q604" i="10"/>
  <c r="Q605" i="10"/>
  <c r="Q606" i="10"/>
  <c r="Q607" i="10"/>
  <c r="Q608" i="10"/>
  <c r="Q609" i="10"/>
  <c r="Q610" i="10"/>
  <c r="Q611" i="10"/>
  <c r="Q612" i="10"/>
  <c r="Q613" i="10"/>
  <c r="Q614" i="10"/>
  <c r="Q615" i="10"/>
  <c r="Q616" i="10"/>
  <c r="Q617" i="10"/>
  <c r="Q618" i="10"/>
  <c r="Q619" i="10"/>
  <c r="Q620" i="10"/>
  <c r="Q621" i="10"/>
  <c r="Q622" i="10"/>
  <c r="Q623" i="10"/>
  <c r="Q624" i="10"/>
  <c r="Q625" i="10"/>
  <c r="Q626" i="10"/>
  <c r="Q627" i="10"/>
  <c r="Q628" i="10"/>
  <c r="Q629" i="10"/>
  <c r="Q630" i="10"/>
  <c r="Q631" i="10"/>
  <c r="Q632" i="10"/>
  <c r="Q633" i="10"/>
  <c r="Q634" i="10"/>
  <c r="Q635" i="10"/>
  <c r="Q636" i="10"/>
  <c r="Q637" i="10"/>
  <c r="Q638" i="10"/>
  <c r="Q639" i="10"/>
  <c r="Q640" i="10"/>
  <c r="Q641" i="10"/>
  <c r="Q642" i="10"/>
  <c r="Q643" i="10"/>
  <c r="Q644" i="10"/>
  <c r="Q645" i="10"/>
  <c r="Q646" i="10"/>
  <c r="Q647" i="10"/>
  <c r="Q648" i="10"/>
  <c r="Q649" i="10"/>
  <c r="Q650" i="10"/>
  <c r="Q651" i="10"/>
  <c r="Q652" i="10"/>
  <c r="Q653" i="10"/>
  <c r="Q654" i="10"/>
  <c r="Q655" i="10"/>
  <c r="Q656" i="10"/>
  <c r="Q657" i="10"/>
  <c r="Q658" i="10"/>
  <c r="Q659" i="10"/>
  <c r="Q660" i="10"/>
  <c r="Q661" i="10"/>
  <c r="Q662" i="10"/>
  <c r="Q663" i="10"/>
  <c r="Q664" i="10"/>
  <c r="Q665" i="10"/>
  <c r="Q666" i="10"/>
  <c r="Q667" i="10"/>
  <c r="Q668" i="10"/>
  <c r="Q669" i="10"/>
  <c r="Q670" i="10"/>
  <c r="Q671" i="10"/>
  <c r="Q672" i="10"/>
  <c r="Q673" i="10"/>
  <c r="Q674" i="10"/>
  <c r="Q675" i="10"/>
  <c r="Q676" i="10"/>
  <c r="Q677" i="10"/>
  <c r="Q678" i="10"/>
  <c r="Q679" i="10"/>
  <c r="Q680" i="10"/>
  <c r="Q681" i="10"/>
  <c r="Q682" i="10"/>
  <c r="Q683" i="10"/>
  <c r="Q684" i="10"/>
  <c r="Q685" i="10"/>
  <c r="Q686" i="10"/>
  <c r="Q687" i="10"/>
  <c r="Q688" i="10"/>
  <c r="Q689" i="10"/>
  <c r="Q690" i="10"/>
  <c r="Q691" i="10"/>
  <c r="Q692" i="10"/>
  <c r="Q693" i="10"/>
  <c r="Q694" i="10"/>
  <c r="Q695" i="10"/>
  <c r="Q696" i="10"/>
  <c r="Q697" i="10"/>
  <c r="Q698" i="10"/>
  <c r="Q699" i="10"/>
  <c r="Q700" i="10"/>
  <c r="Q701" i="10"/>
  <c r="Q702" i="10"/>
  <c r="Q703" i="10"/>
  <c r="Q704" i="10"/>
  <c r="Q705" i="10"/>
  <c r="Q706" i="10"/>
  <c r="Q707" i="10"/>
  <c r="Q708" i="10"/>
  <c r="Q709" i="10"/>
  <c r="Q710" i="10"/>
  <c r="Q711" i="10"/>
  <c r="Q712" i="10"/>
  <c r="Q713" i="10"/>
  <c r="Q714" i="10"/>
  <c r="Q715" i="10"/>
  <c r="Q716" i="10"/>
  <c r="Q717" i="10"/>
  <c r="Q718" i="10"/>
  <c r="Q719" i="10"/>
  <c r="Q720" i="10"/>
  <c r="Q721" i="10"/>
  <c r="Q722" i="10"/>
  <c r="Q723" i="10"/>
  <c r="Q724" i="10"/>
  <c r="Q725" i="10"/>
  <c r="Q726" i="10"/>
  <c r="Q727" i="10"/>
  <c r="Q728" i="10"/>
  <c r="Q729" i="10"/>
  <c r="Q730" i="10"/>
  <c r="Q731" i="10"/>
  <c r="Q732" i="10"/>
  <c r="Q733" i="10"/>
  <c r="Q734" i="10"/>
  <c r="Q735" i="10"/>
  <c r="Q736" i="10"/>
  <c r="Q737" i="10"/>
  <c r="Q738" i="10"/>
  <c r="Q739" i="10"/>
  <c r="Q740" i="10"/>
  <c r="Q741" i="10"/>
  <c r="Q742" i="10"/>
  <c r="Q743" i="10"/>
  <c r="Q744" i="10"/>
  <c r="Q745" i="10"/>
  <c r="Q746" i="10"/>
  <c r="Q747" i="10"/>
  <c r="Q748" i="10"/>
  <c r="Q749" i="10"/>
  <c r="Q750" i="10"/>
  <c r="Q751" i="10"/>
  <c r="Q752" i="10"/>
  <c r="Q753" i="10"/>
  <c r="Q754" i="10"/>
  <c r="Q755" i="10"/>
  <c r="Q756" i="10"/>
  <c r="Q757" i="10"/>
  <c r="Q758" i="10"/>
  <c r="Q759" i="10"/>
  <c r="Q760" i="10"/>
  <c r="Q761" i="10"/>
  <c r="Q762" i="10"/>
  <c r="Q763" i="10"/>
  <c r="Q764" i="10"/>
  <c r="Q765" i="10"/>
  <c r="Q766" i="10"/>
  <c r="Q767" i="10"/>
  <c r="Q768" i="10"/>
  <c r="Q769" i="10"/>
  <c r="Q770" i="10"/>
  <c r="Q771" i="10"/>
  <c r="Q772" i="10"/>
  <c r="Q773" i="10"/>
  <c r="Q774" i="10"/>
  <c r="Q775" i="10"/>
  <c r="Q776" i="10"/>
  <c r="Q777" i="10"/>
  <c r="Q778" i="10"/>
  <c r="Q779" i="10"/>
  <c r="Q780" i="10"/>
  <c r="Q781" i="10"/>
  <c r="Q782" i="10"/>
  <c r="Q783" i="10"/>
  <c r="Q784" i="10"/>
  <c r="Q785" i="10"/>
  <c r="Q786" i="10"/>
  <c r="Q787" i="10"/>
  <c r="Q788" i="10"/>
  <c r="Q789" i="10"/>
  <c r="Q790" i="10"/>
  <c r="Q791" i="10"/>
  <c r="Q792" i="10"/>
  <c r="Q793" i="10"/>
  <c r="Q794" i="10"/>
  <c r="Q795" i="10"/>
  <c r="Q796" i="10"/>
  <c r="Q797" i="10"/>
  <c r="Q798" i="10"/>
  <c r="Q799" i="10"/>
  <c r="Q800" i="10"/>
  <c r="Q801" i="10"/>
  <c r="Q802" i="10"/>
  <c r="Q803" i="10"/>
  <c r="Q804" i="10"/>
  <c r="Q805" i="10"/>
  <c r="Q806" i="10"/>
  <c r="Q807" i="10"/>
  <c r="Q808" i="10"/>
  <c r="Q809" i="10"/>
  <c r="Q810" i="10"/>
  <c r="Q811" i="10"/>
  <c r="Q812" i="10"/>
  <c r="Q813" i="10"/>
  <c r="Q814" i="10"/>
  <c r="Q815" i="10"/>
  <c r="Q816" i="10"/>
  <c r="Q817" i="10"/>
  <c r="Q818" i="10"/>
  <c r="Q819" i="10"/>
  <c r="Q820" i="10"/>
  <c r="Q821" i="10"/>
  <c r="Q822" i="10"/>
  <c r="Q823" i="10"/>
  <c r="Q824" i="10"/>
  <c r="Q825" i="10"/>
  <c r="Q826" i="10"/>
  <c r="Q827" i="10"/>
  <c r="Q828" i="10"/>
  <c r="Q829" i="10"/>
  <c r="Q830" i="10"/>
  <c r="Q831" i="10"/>
  <c r="Q832" i="10"/>
  <c r="Q833" i="10"/>
  <c r="Q834" i="10"/>
  <c r="Q835" i="10"/>
  <c r="Q836" i="10"/>
  <c r="Q837" i="10"/>
  <c r="Q838" i="10"/>
  <c r="Q839" i="10"/>
  <c r="Q840" i="10"/>
  <c r="Q841" i="10"/>
  <c r="Q842" i="10"/>
  <c r="Q843" i="10"/>
  <c r="Q844" i="10"/>
  <c r="Q845" i="10"/>
  <c r="Q846" i="10"/>
  <c r="Q847" i="10"/>
  <c r="Q848" i="10"/>
  <c r="Q849" i="10"/>
  <c r="Q850" i="10"/>
  <c r="Q851" i="10"/>
  <c r="Q852" i="10"/>
  <c r="Q853" i="10"/>
  <c r="Q854" i="10"/>
  <c r="Q855" i="10"/>
  <c r="Q856" i="10"/>
  <c r="Q857" i="10"/>
  <c r="Q858" i="10"/>
  <c r="Q859" i="10"/>
  <c r="Q860" i="10"/>
  <c r="Q861" i="10"/>
  <c r="Q862" i="10"/>
  <c r="Q863" i="10"/>
  <c r="Q864" i="10"/>
  <c r="Q865" i="10"/>
  <c r="Q866" i="10"/>
  <c r="Q867" i="10"/>
  <c r="Q868" i="10"/>
  <c r="Q869" i="10"/>
  <c r="Q870" i="10"/>
  <c r="Q871" i="10"/>
  <c r="Q872" i="10"/>
  <c r="Q873" i="10"/>
  <c r="Q874" i="10"/>
  <c r="Q875" i="10"/>
  <c r="Q876" i="10"/>
  <c r="Q877" i="10"/>
  <c r="Q878" i="10"/>
  <c r="Q879" i="10"/>
  <c r="Q880" i="10"/>
  <c r="Q881" i="10"/>
  <c r="Q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O138" i="10"/>
  <c r="O139" i="10"/>
  <c r="O140" i="10"/>
  <c r="O141" i="10"/>
  <c r="O142" i="10"/>
  <c r="O143" i="10"/>
  <c r="O144" i="10"/>
  <c r="O145" i="10"/>
  <c r="O146" i="10"/>
  <c r="O147" i="10"/>
  <c r="O148" i="10"/>
  <c r="O149" i="10"/>
  <c r="O150" i="10"/>
  <c r="O151" i="10"/>
  <c r="O152" i="10"/>
  <c r="O153" i="10"/>
  <c r="O154" i="10"/>
  <c r="O155" i="10"/>
  <c r="O156" i="10"/>
  <c r="O157" i="10"/>
  <c r="O158" i="10"/>
  <c r="O159" i="10"/>
  <c r="O160" i="10"/>
  <c r="O161" i="10"/>
  <c r="O162" i="10"/>
  <c r="O163" i="10"/>
  <c r="O164" i="10"/>
  <c r="O165" i="10"/>
  <c r="O166" i="10"/>
  <c r="O167" i="10"/>
  <c r="O168" i="10"/>
  <c r="O169" i="10"/>
  <c r="O170" i="10"/>
  <c r="O171" i="10"/>
  <c r="O172" i="10"/>
  <c r="O173" i="10"/>
  <c r="O174" i="10"/>
  <c r="O175" i="10"/>
  <c r="O176" i="10"/>
  <c r="O177" i="10"/>
  <c r="O178" i="10"/>
  <c r="O179" i="10"/>
  <c r="O180" i="10"/>
  <c r="O181" i="10"/>
  <c r="O182" i="10"/>
  <c r="O183" i="10"/>
  <c r="O184" i="10"/>
  <c r="O185" i="10"/>
  <c r="O186" i="10"/>
  <c r="O187" i="10"/>
  <c r="O188" i="10"/>
  <c r="O189" i="10"/>
  <c r="O190" i="10"/>
  <c r="O191" i="10"/>
  <c r="O192" i="10"/>
  <c r="O193" i="10"/>
  <c r="O194" i="10"/>
  <c r="O195" i="10"/>
  <c r="O196" i="10"/>
  <c r="O197" i="10"/>
  <c r="O198" i="10"/>
  <c r="O199" i="10"/>
  <c r="O200" i="10"/>
  <c r="O201" i="10"/>
  <c r="O202" i="10"/>
  <c r="O203" i="10"/>
  <c r="O204" i="10"/>
  <c r="O205" i="10"/>
  <c r="O206" i="10"/>
  <c r="O207" i="10"/>
  <c r="O208" i="10"/>
  <c r="O209" i="10"/>
  <c r="O210" i="10"/>
  <c r="O211" i="10"/>
  <c r="O212" i="10"/>
  <c r="O213" i="10"/>
  <c r="O214" i="10"/>
  <c r="O215" i="10"/>
  <c r="O216" i="10"/>
  <c r="O217" i="10"/>
  <c r="O218" i="10"/>
  <c r="O219" i="10"/>
  <c r="O220" i="10"/>
  <c r="O221" i="10"/>
  <c r="O222" i="10"/>
  <c r="O223" i="10"/>
  <c r="O224" i="10"/>
  <c r="O225" i="10"/>
  <c r="O226" i="10"/>
  <c r="O227" i="10"/>
  <c r="O228" i="10"/>
  <c r="O229" i="10"/>
  <c r="O230" i="10"/>
  <c r="O231" i="10"/>
  <c r="O232" i="10"/>
  <c r="O233" i="10"/>
  <c r="O234" i="10"/>
  <c r="O235" i="10"/>
  <c r="O236" i="10"/>
  <c r="O237" i="10"/>
  <c r="O238" i="10"/>
  <c r="O239" i="10"/>
  <c r="O240" i="10"/>
  <c r="O241" i="10"/>
  <c r="O242" i="10"/>
  <c r="O243" i="10"/>
  <c r="O244" i="10"/>
  <c r="O245" i="10"/>
  <c r="O246" i="10"/>
  <c r="O247" i="10"/>
  <c r="O248" i="10"/>
  <c r="O249" i="10"/>
  <c r="O250" i="10"/>
  <c r="O251" i="10"/>
  <c r="O252" i="10"/>
  <c r="O253" i="10"/>
  <c r="O254" i="10"/>
  <c r="O255" i="10"/>
  <c r="O256" i="10"/>
  <c r="O257" i="10"/>
  <c r="O258" i="10"/>
  <c r="O259" i="10"/>
  <c r="O260" i="10"/>
  <c r="O261" i="10"/>
  <c r="O262" i="10"/>
  <c r="O263" i="10"/>
  <c r="O264" i="10"/>
  <c r="O265" i="10"/>
  <c r="O266" i="10"/>
  <c r="O267" i="10"/>
  <c r="O268" i="10"/>
  <c r="O269" i="10"/>
  <c r="O270" i="10"/>
  <c r="O271" i="10"/>
  <c r="O272" i="10"/>
  <c r="O273" i="10"/>
  <c r="O274" i="10"/>
  <c r="O275" i="10"/>
  <c r="O276" i="10"/>
  <c r="O277" i="10"/>
  <c r="O278" i="10"/>
  <c r="O279" i="10"/>
  <c r="O280" i="10"/>
  <c r="O281" i="10"/>
  <c r="O282" i="10"/>
  <c r="O283" i="10"/>
  <c r="O284" i="10"/>
  <c r="O285" i="10"/>
  <c r="O286" i="10"/>
  <c r="O287" i="10"/>
  <c r="O288" i="10"/>
  <c r="O289" i="10"/>
  <c r="O290" i="10"/>
  <c r="O291" i="10"/>
  <c r="O292"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318" i="10"/>
  <c r="O319" i="10"/>
  <c r="O320"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46" i="10"/>
  <c r="O347" i="10"/>
  <c r="O348" i="10"/>
  <c r="O349" i="10"/>
  <c r="O350" i="10"/>
  <c r="O351" i="10"/>
  <c r="O352" i="10"/>
  <c r="O353" i="10"/>
  <c r="O354" i="10"/>
  <c r="O355" i="10"/>
  <c r="O356" i="10"/>
  <c r="O357" i="10"/>
  <c r="O358" i="10"/>
  <c r="O359" i="10"/>
  <c r="O360" i="10"/>
  <c r="O361" i="10"/>
  <c r="O362" i="10"/>
  <c r="O363" i="10"/>
  <c r="O364" i="10"/>
  <c r="O365" i="10"/>
  <c r="O366" i="10"/>
  <c r="O367" i="10"/>
  <c r="O368" i="10"/>
  <c r="O369" i="10"/>
  <c r="O370" i="10"/>
  <c r="O371" i="10"/>
  <c r="O372" i="10"/>
  <c r="O373" i="10"/>
  <c r="O374" i="10"/>
  <c r="O375" i="10"/>
  <c r="O376" i="10"/>
  <c r="O377" i="10"/>
  <c r="O378" i="10"/>
  <c r="O379" i="10"/>
  <c r="O380" i="10"/>
  <c r="O381" i="10"/>
  <c r="O382" i="10"/>
  <c r="O383" i="10"/>
  <c r="O384" i="10"/>
  <c r="O385" i="10"/>
  <c r="O386" i="10"/>
  <c r="O387" i="10"/>
  <c r="O388" i="10"/>
  <c r="O389" i="10"/>
  <c r="O390" i="10"/>
  <c r="O391" i="10"/>
  <c r="O392" i="10"/>
  <c r="O393" i="10"/>
  <c r="O394" i="10"/>
  <c r="O395" i="10"/>
  <c r="O396" i="10"/>
  <c r="O397" i="10"/>
  <c r="O398" i="10"/>
  <c r="O399" i="10"/>
  <c r="O400" i="10"/>
  <c r="O401" i="10"/>
  <c r="O402" i="10"/>
  <c r="O403" i="10"/>
  <c r="O404" i="10"/>
  <c r="O405" i="10"/>
  <c r="O406" i="10"/>
  <c r="O407" i="10"/>
  <c r="O408" i="10"/>
  <c r="O409" i="10"/>
  <c r="O410" i="10"/>
  <c r="O411" i="10"/>
  <c r="O412" i="10"/>
  <c r="O413" i="10"/>
  <c r="O414" i="10"/>
  <c r="O415" i="10"/>
  <c r="O416" i="10"/>
  <c r="O417" i="10"/>
  <c r="O418" i="10"/>
  <c r="O419" i="10"/>
  <c r="O420" i="10"/>
  <c r="O421" i="10"/>
  <c r="O422" i="10"/>
  <c r="O423" i="10"/>
  <c r="O424" i="10"/>
  <c r="O425" i="10"/>
  <c r="O426" i="10"/>
  <c r="O427" i="10"/>
  <c r="O428" i="10"/>
  <c r="O429" i="10"/>
  <c r="O430" i="10"/>
  <c r="O431" i="10"/>
  <c r="O432" i="10"/>
  <c r="O433" i="10"/>
  <c r="O434" i="10"/>
  <c r="O435" i="10"/>
  <c r="O436" i="10"/>
  <c r="O437" i="10"/>
  <c r="O438" i="10"/>
  <c r="O439" i="10"/>
  <c r="O440" i="10"/>
  <c r="O441" i="10"/>
  <c r="O442" i="10"/>
  <c r="O443" i="10"/>
  <c r="O444" i="10"/>
  <c r="O445" i="10"/>
  <c r="O446" i="10"/>
  <c r="O447" i="10"/>
  <c r="O448" i="10"/>
  <c r="O449" i="10"/>
  <c r="O450" i="10"/>
  <c r="O451" i="10"/>
  <c r="O452" i="10"/>
  <c r="O453" i="10"/>
  <c r="O454" i="10"/>
  <c r="O455" i="10"/>
  <c r="O456" i="10"/>
  <c r="O457" i="10"/>
  <c r="O458" i="10"/>
  <c r="O459" i="10"/>
  <c r="O460" i="10"/>
  <c r="O461" i="10"/>
  <c r="O462" i="10"/>
  <c r="O463" i="10"/>
  <c r="O464" i="10"/>
  <c r="O465" i="10"/>
  <c r="O466" i="10"/>
  <c r="O467" i="10"/>
  <c r="O468" i="10"/>
  <c r="O469" i="10"/>
  <c r="O470" i="10"/>
  <c r="O471" i="10"/>
  <c r="O472" i="10"/>
  <c r="O473" i="10"/>
  <c r="O474" i="10"/>
  <c r="O475" i="10"/>
  <c r="O476" i="10"/>
  <c r="O477" i="10"/>
  <c r="O478" i="10"/>
  <c r="O479" i="10"/>
  <c r="O480" i="10"/>
  <c r="O481" i="10"/>
  <c r="O482" i="10"/>
  <c r="O483" i="10"/>
  <c r="O484" i="10"/>
  <c r="O485" i="10"/>
  <c r="O486" i="10"/>
  <c r="O487" i="10"/>
  <c r="O488" i="10"/>
  <c r="O489" i="10"/>
  <c r="O490" i="10"/>
  <c r="O491" i="10"/>
  <c r="O492" i="10"/>
  <c r="O493" i="10"/>
  <c r="O494" i="10"/>
  <c r="O495" i="10"/>
  <c r="O496" i="10"/>
  <c r="O497" i="10"/>
  <c r="O498" i="10"/>
  <c r="O499" i="10"/>
  <c r="O500" i="10"/>
  <c r="O501" i="10"/>
  <c r="O502" i="10"/>
  <c r="O503" i="10"/>
  <c r="O504" i="10"/>
  <c r="O505" i="10"/>
  <c r="O506" i="10"/>
  <c r="O507" i="10"/>
  <c r="O508" i="10"/>
  <c r="O509" i="10"/>
  <c r="O510" i="10"/>
  <c r="O511" i="10"/>
  <c r="O512" i="10"/>
  <c r="O513" i="10"/>
  <c r="O514" i="10"/>
  <c r="O515" i="10"/>
  <c r="O516" i="10"/>
  <c r="O517" i="10"/>
  <c r="O518" i="10"/>
  <c r="O519" i="10"/>
  <c r="O520" i="10"/>
  <c r="O521" i="10"/>
  <c r="O522" i="10"/>
  <c r="O523" i="10"/>
  <c r="O524" i="10"/>
  <c r="O525" i="10"/>
  <c r="O526" i="10"/>
  <c r="O527" i="10"/>
  <c r="O528" i="10"/>
  <c r="O529" i="10"/>
  <c r="O530" i="10"/>
  <c r="O531" i="10"/>
  <c r="O532" i="10"/>
  <c r="O533" i="10"/>
  <c r="O534" i="10"/>
  <c r="O535" i="10"/>
  <c r="O536" i="10"/>
  <c r="O537" i="10"/>
  <c r="O538" i="10"/>
  <c r="O539" i="10"/>
  <c r="O540" i="10"/>
  <c r="O541" i="10"/>
  <c r="O542" i="10"/>
  <c r="O543" i="10"/>
  <c r="O544" i="10"/>
  <c r="O545" i="10"/>
  <c r="O546" i="10"/>
  <c r="O547" i="10"/>
  <c r="O548" i="10"/>
  <c r="O549" i="10"/>
  <c r="O550" i="10"/>
  <c r="O551" i="10"/>
  <c r="O552" i="10"/>
  <c r="O553" i="10"/>
  <c r="O554" i="10"/>
  <c r="O555" i="10"/>
  <c r="O556" i="10"/>
  <c r="O557" i="10"/>
  <c r="O558" i="10"/>
  <c r="O559" i="10"/>
  <c r="O560" i="10"/>
  <c r="O561" i="10"/>
  <c r="O562" i="10"/>
  <c r="O563" i="10"/>
  <c r="O564" i="10"/>
  <c r="O565" i="10"/>
  <c r="O566" i="10"/>
  <c r="O567" i="10"/>
  <c r="O568" i="10"/>
  <c r="O569" i="10"/>
  <c r="O570" i="10"/>
  <c r="O571" i="10"/>
  <c r="O572" i="10"/>
  <c r="O573" i="10"/>
  <c r="O574" i="10"/>
  <c r="O575" i="10"/>
  <c r="O576" i="10"/>
  <c r="O577" i="10"/>
  <c r="O578" i="10"/>
  <c r="O579" i="10"/>
  <c r="O580" i="10"/>
  <c r="O581" i="10"/>
  <c r="O582" i="10"/>
  <c r="O583" i="10"/>
  <c r="O584" i="10"/>
  <c r="O585" i="10"/>
  <c r="O586" i="10"/>
  <c r="O587" i="10"/>
  <c r="O588" i="10"/>
  <c r="O589" i="10"/>
  <c r="O590" i="10"/>
  <c r="O591" i="10"/>
  <c r="O592" i="10"/>
  <c r="O593" i="10"/>
  <c r="O594" i="10"/>
  <c r="O595" i="10"/>
  <c r="O596" i="10"/>
  <c r="O597" i="10"/>
  <c r="O598" i="10"/>
  <c r="O599" i="10"/>
  <c r="O600" i="10"/>
  <c r="O601" i="10"/>
  <c r="O602" i="10"/>
  <c r="O603" i="10"/>
  <c r="O604" i="10"/>
  <c r="O605" i="10"/>
  <c r="O606" i="10"/>
  <c r="O607" i="10"/>
  <c r="O608" i="10"/>
  <c r="O609" i="10"/>
  <c r="O610" i="10"/>
  <c r="O611" i="10"/>
  <c r="O612" i="10"/>
  <c r="O613" i="10"/>
  <c r="O614" i="10"/>
  <c r="O615" i="10"/>
  <c r="O616" i="10"/>
  <c r="O617" i="10"/>
  <c r="O618" i="10"/>
  <c r="O619" i="10"/>
  <c r="O620" i="10"/>
  <c r="O621" i="10"/>
  <c r="O622" i="10"/>
  <c r="O623" i="10"/>
  <c r="O624" i="10"/>
  <c r="O625" i="10"/>
  <c r="O626" i="10"/>
  <c r="O627" i="10"/>
  <c r="O628" i="10"/>
  <c r="O629" i="10"/>
  <c r="O630" i="10"/>
  <c r="O631" i="10"/>
  <c r="O632" i="10"/>
  <c r="O633" i="10"/>
  <c r="O634" i="10"/>
  <c r="O635" i="10"/>
  <c r="O636" i="10"/>
  <c r="O637" i="10"/>
  <c r="O638" i="10"/>
  <c r="O639" i="10"/>
  <c r="O640" i="10"/>
  <c r="O641" i="10"/>
  <c r="O642" i="10"/>
  <c r="O643" i="10"/>
  <c r="O644" i="10"/>
  <c r="O645" i="10"/>
  <c r="O646" i="10"/>
  <c r="O647" i="10"/>
  <c r="O648" i="10"/>
  <c r="O649" i="10"/>
  <c r="O650" i="10"/>
  <c r="O651" i="10"/>
  <c r="O652" i="10"/>
  <c r="O653" i="10"/>
  <c r="O654" i="10"/>
  <c r="O655" i="10"/>
  <c r="O656" i="10"/>
  <c r="O657" i="10"/>
  <c r="O658" i="10"/>
  <c r="O659" i="10"/>
  <c r="O660" i="10"/>
  <c r="O661" i="10"/>
  <c r="O662" i="10"/>
  <c r="O663" i="10"/>
  <c r="O664" i="10"/>
  <c r="O665" i="10"/>
  <c r="O666" i="10"/>
  <c r="O667" i="10"/>
  <c r="O668" i="10"/>
  <c r="O669" i="10"/>
  <c r="O670" i="10"/>
  <c r="O671" i="10"/>
  <c r="O672" i="10"/>
  <c r="O673" i="10"/>
  <c r="O674" i="10"/>
  <c r="O675" i="10"/>
  <c r="O676" i="10"/>
  <c r="O677" i="10"/>
  <c r="O678" i="10"/>
  <c r="O679" i="10"/>
  <c r="O680" i="10"/>
  <c r="O681" i="10"/>
  <c r="O682" i="10"/>
  <c r="O683" i="10"/>
  <c r="O684" i="10"/>
  <c r="O685" i="10"/>
  <c r="O686" i="10"/>
  <c r="O687" i="10"/>
  <c r="O688" i="10"/>
  <c r="O689" i="10"/>
  <c r="O690" i="10"/>
  <c r="O691" i="10"/>
  <c r="O692" i="10"/>
  <c r="O693" i="10"/>
  <c r="O694" i="10"/>
  <c r="O695" i="10"/>
  <c r="O696" i="10"/>
  <c r="O697" i="10"/>
  <c r="O698" i="10"/>
  <c r="O699" i="10"/>
  <c r="O700" i="10"/>
  <c r="O701" i="10"/>
  <c r="O702" i="10"/>
  <c r="O703" i="10"/>
  <c r="O704" i="10"/>
  <c r="O705" i="10"/>
  <c r="O706" i="10"/>
  <c r="O707" i="10"/>
  <c r="O708" i="10"/>
  <c r="O709" i="10"/>
  <c r="O710" i="10"/>
  <c r="O711" i="10"/>
  <c r="O712" i="10"/>
  <c r="O713" i="10"/>
  <c r="O714" i="10"/>
  <c r="O715" i="10"/>
  <c r="O716" i="10"/>
  <c r="O717" i="10"/>
  <c r="O718" i="10"/>
  <c r="O719" i="10"/>
  <c r="O720" i="10"/>
  <c r="O721" i="10"/>
  <c r="O722" i="10"/>
  <c r="O723" i="10"/>
  <c r="O724" i="10"/>
  <c r="O725" i="10"/>
  <c r="O726" i="10"/>
  <c r="O727" i="10"/>
  <c r="O728" i="10"/>
  <c r="O729" i="10"/>
  <c r="O730" i="10"/>
  <c r="O731" i="10"/>
  <c r="O732" i="10"/>
  <c r="O733" i="10"/>
  <c r="O734" i="10"/>
  <c r="O735" i="10"/>
  <c r="O736" i="10"/>
  <c r="O737" i="10"/>
  <c r="O738" i="10"/>
  <c r="O739" i="10"/>
  <c r="O740" i="10"/>
  <c r="O741" i="10"/>
  <c r="O742" i="10"/>
  <c r="O743" i="10"/>
  <c r="O744" i="10"/>
  <c r="O745" i="10"/>
  <c r="O746" i="10"/>
  <c r="O747" i="10"/>
  <c r="O748" i="10"/>
  <c r="O749" i="10"/>
  <c r="O750" i="10"/>
  <c r="O751" i="10"/>
  <c r="O752" i="10"/>
  <c r="O753" i="10"/>
  <c r="O754" i="10"/>
  <c r="O755" i="10"/>
  <c r="O756" i="10"/>
  <c r="O757" i="10"/>
  <c r="O758" i="10"/>
  <c r="O759" i="10"/>
  <c r="O760" i="10"/>
  <c r="O761" i="10"/>
  <c r="O762" i="10"/>
  <c r="O763" i="10"/>
  <c r="O764" i="10"/>
  <c r="O765" i="10"/>
  <c r="O766" i="10"/>
  <c r="O767" i="10"/>
  <c r="O768" i="10"/>
  <c r="O769" i="10"/>
  <c r="O770" i="10"/>
  <c r="O771" i="10"/>
  <c r="O772" i="10"/>
  <c r="O773" i="10"/>
  <c r="O774" i="10"/>
  <c r="O775" i="10"/>
  <c r="O776" i="10"/>
  <c r="O777" i="10"/>
  <c r="O778" i="10"/>
  <c r="O779" i="10"/>
  <c r="O780" i="10"/>
  <c r="O781" i="10"/>
  <c r="O782" i="10"/>
  <c r="O783" i="10"/>
  <c r="O784" i="10"/>
  <c r="O785" i="10"/>
  <c r="O786" i="10"/>
  <c r="O787" i="10"/>
  <c r="O788" i="10"/>
  <c r="O789" i="10"/>
  <c r="O790" i="10"/>
  <c r="O791" i="10"/>
  <c r="O792" i="10"/>
  <c r="O793" i="10"/>
  <c r="O794" i="10"/>
  <c r="O795" i="10"/>
  <c r="O796" i="10"/>
  <c r="O797" i="10"/>
  <c r="O798" i="10"/>
  <c r="O799" i="10"/>
  <c r="O800" i="10"/>
  <c r="O801" i="10"/>
  <c r="O802" i="10"/>
  <c r="O803" i="10"/>
  <c r="O804" i="10"/>
  <c r="O805" i="10"/>
  <c r="O806" i="10"/>
  <c r="O807" i="10"/>
  <c r="O808" i="10"/>
  <c r="O809" i="10"/>
  <c r="O810" i="10"/>
  <c r="O811" i="10"/>
  <c r="O812" i="10"/>
  <c r="O813" i="10"/>
  <c r="O814" i="10"/>
  <c r="O815" i="10"/>
  <c r="O816" i="10"/>
  <c r="O817" i="10"/>
  <c r="O818" i="10"/>
  <c r="O819" i="10"/>
  <c r="O820" i="10"/>
  <c r="O821" i="10"/>
  <c r="O822" i="10"/>
  <c r="O823" i="10"/>
  <c r="O824" i="10"/>
  <c r="O825" i="10"/>
  <c r="O826" i="10"/>
  <c r="O827" i="10"/>
  <c r="O828" i="10"/>
  <c r="O829" i="10"/>
  <c r="O830" i="10"/>
  <c r="O831" i="10"/>
  <c r="O832" i="10"/>
  <c r="O833" i="10"/>
  <c r="O834" i="10"/>
  <c r="O835" i="10"/>
  <c r="O836" i="10"/>
  <c r="O837" i="10"/>
  <c r="O838" i="10"/>
  <c r="O839" i="10"/>
  <c r="O840" i="10"/>
  <c r="O841" i="10"/>
  <c r="O842" i="10"/>
  <c r="O843" i="10"/>
  <c r="O844" i="10"/>
  <c r="O845" i="10"/>
  <c r="O846" i="10"/>
  <c r="O847" i="10"/>
  <c r="O848" i="10"/>
  <c r="O849" i="10"/>
  <c r="O850" i="10"/>
  <c r="O851" i="10"/>
  <c r="O852" i="10"/>
  <c r="O853" i="10"/>
  <c r="O854" i="10"/>
  <c r="O855" i="10"/>
  <c r="O856" i="10"/>
  <c r="O857" i="10"/>
  <c r="O858" i="10"/>
  <c r="O859" i="10"/>
  <c r="O860" i="10"/>
  <c r="O861" i="10"/>
  <c r="O862" i="10"/>
  <c r="O863" i="10"/>
  <c r="O864" i="10"/>
  <c r="O865" i="10"/>
  <c r="O866" i="10"/>
  <c r="O867" i="10"/>
  <c r="O868" i="10"/>
  <c r="O869" i="10"/>
  <c r="O870" i="10"/>
  <c r="O871" i="10"/>
  <c r="O872" i="10"/>
  <c r="O873" i="10"/>
  <c r="O874" i="10"/>
  <c r="O875" i="10"/>
  <c r="O876" i="10"/>
  <c r="O877" i="10"/>
  <c r="O878" i="10"/>
  <c r="O879" i="10"/>
  <c r="O880" i="10"/>
  <c r="O881" i="10"/>
  <c r="O9" i="10"/>
  <c r="P9" i="10" s="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301" i="10"/>
  <c r="M302" i="10"/>
  <c r="M303" i="10"/>
  <c r="M304" i="10"/>
  <c r="M305" i="10"/>
  <c r="M306" i="10"/>
  <c r="M307" i="10"/>
  <c r="M308" i="10"/>
  <c r="M309" i="10"/>
  <c r="M310" i="10"/>
  <c r="M311" i="10"/>
  <c r="M312" i="10"/>
  <c r="M313" i="10"/>
  <c r="M314" i="10"/>
  <c r="M315" i="10"/>
  <c r="M316" i="10"/>
  <c r="M317" i="10"/>
  <c r="M318" i="10"/>
  <c r="M319" i="10"/>
  <c r="M320" i="10"/>
  <c r="M321" i="10"/>
  <c r="M322" i="10"/>
  <c r="M323" i="10"/>
  <c r="M324" i="10"/>
  <c r="M325" i="10"/>
  <c r="M326" i="10"/>
  <c r="M327" i="10"/>
  <c r="M328" i="10"/>
  <c r="M329" i="10"/>
  <c r="M330" i="10"/>
  <c r="M331" i="10"/>
  <c r="M332" i="10"/>
  <c r="M333" i="10"/>
  <c r="M334" i="10"/>
  <c r="M335" i="10"/>
  <c r="M336" i="10"/>
  <c r="M337" i="10"/>
  <c r="M338" i="10"/>
  <c r="M339" i="10"/>
  <c r="M340" i="10"/>
  <c r="M341" i="10"/>
  <c r="M342" i="10"/>
  <c r="M343" i="10"/>
  <c r="M344" i="10"/>
  <c r="M345" i="10"/>
  <c r="M346" i="10"/>
  <c r="M347" i="10"/>
  <c r="M348" i="10"/>
  <c r="M349" i="10"/>
  <c r="M350" i="10"/>
  <c r="M351" i="10"/>
  <c r="M352" i="10"/>
  <c r="M353" i="10"/>
  <c r="M354" i="10"/>
  <c r="M355" i="10"/>
  <c r="M356" i="10"/>
  <c r="M357" i="10"/>
  <c r="M358" i="10"/>
  <c r="M359" i="10"/>
  <c r="M360" i="10"/>
  <c r="M361" i="10"/>
  <c r="M362" i="10"/>
  <c r="M363" i="10"/>
  <c r="M364" i="10"/>
  <c r="M365" i="10"/>
  <c r="M366" i="10"/>
  <c r="M367" i="10"/>
  <c r="M368" i="10"/>
  <c r="M369" i="10"/>
  <c r="M370" i="10"/>
  <c r="M371" i="10"/>
  <c r="M372" i="10"/>
  <c r="M373" i="10"/>
  <c r="M374" i="10"/>
  <c r="M375" i="10"/>
  <c r="M376" i="10"/>
  <c r="M377" i="10"/>
  <c r="M378" i="10"/>
  <c r="M379" i="10"/>
  <c r="M380" i="10"/>
  <c r="M381" i="10"/>
  <c r="M382" i="10"/>
  <c r="M383" i="10"/>
  <c r="M384" i="10"/>
  <c r="M385" i="10"/>
  <c r="M386" i="10"/>
  <c r="M387" i="10"/>
  <c r="M388" i="10"/>
  <c r="M389" i="10"/>
  <c r="M390" i="10"/>
  <c r="M391" i="10"/>
  <c r="M392" i="10"/>
  <c r="M393" i="10"/>
  <c r="M394" i="10"/>
  <c r="M395" i="10"/>
  <c r="M396" i="10"/>
  <c r="M397" i="10"/>
  <c r="M398" i="10"/>
  <c r="M399" i="10"/>
  <c r="M400" i="10"/>
  <c r="M401" i="10"/>
  <c r="M402" i="10"/>
  <c r="M403" i="10"/>
  <c r="M404" i="10"/>
  <c r="M405" i="10"/>
  <c r="M406" i="10"/>
  <c r="M407" i="10"/>
  <c r="M408" i="10"/>
  <c r="M409" i="10"/>
  <c r="M410" i="10"/>
  <c r="M411" i="10"/>
  <c r="M412" i="10"/>
  <c r="M413" i="10"/>
  <c r="M414" i="10"/>
  <c r="M415" i="10"/>
  <c r="M416" i="10"/>
  <c r="M417" i="10"/>
  <c r="M418" i="10"/>
  <c r="M419" i="10"/>
  <c r="M420" i="10"/>
  <c r="M421" i="10"/>
  <c r="M422" i="10"/>
  <c r="M423" i="10"/>
  <c r="M424" i="10"/>
  <c r="M425" i="10"/>
  <c r="M426" i="10"/>
  <c r="M427" i="10"/>
  <c r="M428" i="10"/>
  <c r="M429" i="10"/>
  <c r="M430" i="10"/>
  <c r="M431" i="10"/>
  <c r="M432" i="10"/>
  <c r="M433" i="10"/>
  <c r="M434" i="10"/>
  <c r="M435" i="10"/>
  <c r="M436" i="10"/>
  <c r="M437" i="10"/>
  <c r="M438" i="10"/>
  <c r="M439" i="10"/>
  <c r="M440" i="10"/>
  <c r="M441" i="10"/>
  <c r="M442" i="10"/>
  <c r="M443" i="10"/>
  <c r="M444" i="10"/>
  <c r="M445" i="10"/>
  <c r="M446" i="10"/>
  <c r="M447" i="10"/>
  <c r="M448" i="10"/>
  <c r="M449" i="10"/>
  <c r="M450" i="10"/>
  <c r="M451" i="10"/>
  <c r="M452" i="10"/>
  <c r="M453" i="10"/>
  <c r="M454" i="10"/>
  <c r="M455" i="10"/>
  <c r="M456" i="10"/>
  <c r="M457" i="10"/>
  <c r="M458" i="10"/>
  <c r="M459" i="10"/>
  <c r="M460" i="10"/>
  <c r="M461" i="10"/>
  <c r="M462" i="10"/>
  <c r="M463" i="10"/>
  <c r="M464" i="10"/>
  <c r="M465" i="10"/>
  <c r="M466" i="10"/>
  <c r="M467" i="10"/>
  <c r="M468" i="10"/>
  <c r="M469" i="10"/>
  <c r="M470" i="10"/>
  <c r="M471" i="10"/>
  <c r="M472" i="10"/>
  <c r="M473" i="10"/>
  <c r="M474" i="10"/>
  <c r="M475" i="10"/>
  <c r="M476" i="10"/>
  <c r="M477" i="10"/>
  <c r="M478" i="10"/>
  <c r="M479" i="10"/>
  <c r="M480" i="10"/>
  <c r="M481" i="10"/>
  <c r="M482" i="10"/>
  <c r="M483" i="10"/>
  <c r="M484" i="10"/>
  <c r="M485" i="10"/>
  <c r="M486" i="10"/>
  <c r="M487" i="10"/>
  <c r="M488" i="10"/>
  <c r="M489" i="10"/>
  <c r="M490" i="10"/>
  <c r="M491" i="10"/>
  <c r="M492" i="10"/>
  <c r="M493" i="10"/>
  <c r="M494" i="10"/>
  <c r="M495" i="10"/>
  <c r="M496" i="10"/>
  <c r="M497" i="10"/>
  <c r="M498" i="10"/>
  <c r="M499" i="10"/>
  <c r="M500" i="10"/>
  <c r="M501" i="10"/>
  <c r="M502" i="10"/>
  <c r="M503" i="10"/>
  <c r="M504" i="10"/>
  <c r="M505" i="10"/>
  <c r="M506" i="10"/>
  <c r="M507" i="10"/>
  <c r="M508" i="10"/>
  <c r="M509" i="10"/>
  <c r="M510" i="10"/>
  <c r="M511" i="10"/>
  <c r="M512" i="10"/>
  <c r="M513" i="10"/>
  <c r="M514" i="10"/>
  <c r="M515" i="10"/>
  <c r="M516" i="10"/>
  <c r="M517" i="10"/>
  <c r="M518" i="10"/>
  <c r="M519" i="10"/>
  <c r="M520" i="10"/>
  <c r="M521" i="10"/>
  <c r="M522" i="10"/>
  <c r="M523" i="10"/>
  <c r="M524" i="10"/>
  <c r="M525" i="10"/>
  <c r="M526" i="10"/>
  <c r="M527" i="10"/>
  <c r="M528" i="10"/>
  <c r="M529" i="10"/>
  <c r="M530" i="10"/>
  <c r="M531" i="10"/>
  <c r="M532" i="10"/>
  <c r="M533" i="10"/>
  <c r="M534" i="10"/>
  <c r="M535" i="10"/>
  <c r="M536" i="10"/>
  <c r="M537" i="10"/>
  <c r="M538" i="10"/>
  <c r="M539" i="10"/>
  <c r="M540" i="10"/>
  <c r="M541" i="10"/>
  <c r="M542" i="10"/>
  <c r="M543" i="10"/>
  <c r="M544" i="10"/>
  <c r="M545" i="10"/>
  <c r="M546" i="10"/>
  <c r="M547" i="10"/>
  <c r="M548" i="10"/>
  <c r="M549" i="10"/>
  <c r="M550" i="10"/>
  <c r="M551" i="10"/>
  <c r="M552" i="10"/>
  <c r="M553" i="10"/>
  <c r="M554" i="10"/>
  <c r="M555" i="10"/>
  <c r="M556" i="10"/>
  <c r="M557" i="10"/>
  <c r="M558" i="10"/>
  <c r="M559" i="10"/>
  <c r="M560" i="10"/>
  <c r="M561" i="10"/>
  <c r="M562" i="10"/>
  <c r="M563" i="10"/>
  <c r="M564" i="10"/>
  <c r="M565" i="10"/>
  <c r="M566" i="10"/>
  <c r="M567" i="10"/>
  <c r="M568" i="10"/>
  <c r="M569" i="10"/>
  <c r="M570" i="10"/>
  <c r="M571" i="10"/>
  <c r="M572" i="10"/>
  <c r="M573" i="10"/>
  <c r="M574" i="10"/>
  <c r="M575" i="10"/>
  <c r="M576" i="10"/>
  <c r="M577" i="10"/>
  <c r="M578" i="10"/>
  <c r="M579" i="10"/>
  <c r="M580" i="10"/>
  <c r="M581" i="10"/>
  <c r="M582" i="10"/>
  <c r="M583" i="10"/>
  <c r="M584" i="10"/>
  <c r="M585" i="10"/>
  <c r="M586" i="10"/>
  <c r="M587" i="10"/>
  <c r="M588" i="10"/>
  <c r="M589" i="10"/>
  <c r="M590" i="10"/>
  <c r="M591" i="10"/>
  <c r="M592" i="10"/>
  <c r="M593" i="10"/>
  <c r="M594" i="10"/>
  <c r="M595" i="10"/>
  <c r="M596" i="10"/>
  <c r="M597" i="10"/>
  <c r="M598" i="10"/>
  <c r="M599" i="10"/>
  <c r="M600" i="10"/>
  <c r="M601" i="10"/>
  <c r="M602" i="10"/>
  <c r="M603" i="10"/>
  <c r="M604" i="10"/>
  <c r="M605" i="10"/>
  <c r="M606" i="10"/>
  <c r="M607" i="10"/>
  <c r="M608" i="10"/>
  <c r="M609" i="10"/>
  <c r="M610" i="10"/>
  <c r="M611" i="10"/>
  <c r="M612" i="10"/>
  <c r="M613" i="10"/>
  <c r="M614" i="10"/>
  <c r="M615" i="10"/>
  <c r="M616" i="10"/>
  <c r="M617" i="10"/>
  <c r="M618" i="10"/>
  <c r="M619" i="10"/>
  <c r="M620" i="10"/>
  <c r="M621" i="10"/>
  <c r="M622" i="10"/>
  <c r="M623" i="10"/>
  <c r="M624" i="10"/>
  <c r="M625" i="10"/>
  <c r="M626" i="10"/>
  <c r="M627" i="10"/>
  <c r="M628" i="10"/>
  <c r="M629" i="10"/>
  <c r="M630" i="10"/>
  <c r="M631" i="10"/>
  <c r="M632" i="10"/>
  <c r="M633" i="10"/>
  <c r="M634" i="10"/>
  <c r="M635" i="10"/>
  <c r="M636" i="10"/>
  <c r="M637" i="10"/>
  <c r="M638" i="10"/>
  <c r="M639" i="10"/>
  <c r="M640" i="10"/>
  <c r="M641" i="10"/>
  <c r="M642" i="10"/>
  <c r="M643" i="10"/>
  <c r="M644" i="10"/>
  <c r="M645" i="10"/>
  <c r="M646" i="10"/>
  <c r="M647" i="10"/>
  <c r="M648" i="10"/>
  <c r="M649" i="10"/>
  <c r="M650" i="10"/>
  <c r="M651" i="10"/>
  <c r="M652" i="10"/>
  <c r="M653" i="10"/>
  <c r="M654" i="10"/>
  <c r="M655" i="10"/>
  <c r="M656" i="10"/>
  <c r="M657" i="10"/>
  <c r="M658" i="10"/>
  <c r="M659" i="10"/>
  <c r="M660" i="10"/>
  <c r="M661" i="10"/>
  <c r="M662" i="10"/>
  <c r="M663" i="10"/>
  <c r="M664" i="10"/>
  <c r="M665" i="10"/>
  <c r="M666" i="10"/>
  <c r="M667" i="10"/>
  <c r="M668" i="10"/>
  <c r="M669" i="10"/>
  <c r="M670" i="10"/>
  <c r="M671" i="10"/>
  <c r="M672" i="10"/>
  <c r="M673" i="10"/>
  <c r="M674" i="10"/>
  <c r="M675" i="10"/>
  <c r="M676" i="10"/>
  <c r="M677" i="10"/>
  <c r="M678" i="10"/>
  <c r="M679" i="10"/>
  <c r="M680" i="10"/>
  <c r="M681" i="10"/>
  <c r="M682" i="10"/>
  <c r="M683" i="10"/>
  <c r="M684" i="10"/>
  <c r="M685" i="10"/>
  <c r="M686" i="10"/>
  <c r="M687" i="10"/>
  <c r="M688" i="10"/>
  <c r="M689" i="10"/>
  <c r="M690" i="10"/>
  <c r="M691" i="10"/>
  <c r="M692" i="10"/>
  <c r="M693" i="10"/>
  <c r="M694" i="10"/>
  <c r="M695" i="10"/>
  <c r="M696" i="10"/>
  <c r="M697" i="10"/>
  <c r="M698" i="10"/>
  <c r="M699" i="10"/>
  <c r="M700" i="10"/>
  <c r="M701" i="10"/>
  <c r="M702" i="10"/>
  <c r="M703" i="10"/>
  <c r="M704" i="10"/>
  <c r="M705" i="10"/>
  <c r="M706" i="10"/>
  <c r="M707" i="10"/>
  <c r="M708" i="10"/>
  <c r="M709" i="10"/>
  <c r="M710" i="10"/>
  <c r="M711" i="10"/>
  <c r="M712" i="10"/>
  <c r="M713" i="10"/>
  <c r="M714" i="10"/>
  <c r="M715" i="10"/>
  <c r="M716" i="10"/>
  <c r="M717" i="10"/>
  <c r="M718" i="10"/>
  <c r="M719" i="10"/>
  <c r="M720" i="10"/>
  <c r="M721" i="10"/>
  <c r="M722" i="10"/>
  <c r="M723" i="10"/>
  <c r="M724" i="10"/>
  <c r="M725" i="10"/>
  <c r="M726" i="10"/>
  <c r="M727" i="10"/>
  <c r="M728" i="10"/>
  <c r="M729" i="10"/>
  <c r="M730" i="10"/>
  <c r="M731" i="10"/>
  <c r="M732" i="10"/>
  <c r="M733" i="10"/>
  <c r="M734" i="10"/>
  <c r="M735" i="10"/>
  <c r="M736" i="10"/>
  <c r="M737" i="10"/>
  <c r="M738" i="10"/>
  <c r="M739" i="10"/>
  <c r="M740" i="10"/>
  <c r="M741" i="10"/>
  <c r="M742" i="10"/>
  <c r="M743" i="10"/>
  <c r="M744" i="10"/>
  <c r="M745" i="10"/>
  <c r="M746" i="10"/>
  <c r="M747" i="10"/>
  <c r="M748" i="10"/>
  <c r="M749" i="10"/>
  <c r="M750" i="10"/>
  <c r="M751" i="10"/>
  <c r="M752" i="10"/>
  <c r="M753" i="10"/>
  <c r="M754" i="10"/>
  <c r="M755" i="10"/>
  <c r="M756" i="10"/>
  <c r="M757" i="10"/>
  <c r="M758" i="10"/>
  <c r="M759" i="10"/>
  <c r="M760" i="10"/>
  <c r="M761" i="10"/>
  <c r="M762" i="10"/>
  <c r="M763" i="10"/>
  <c r="M764" i="10"/>
  <c r="M765" i="10"/>
  <c r="M766" i="10"/>
  <c r="M767" i="10"/>
  <c r="M768" i="10"/>
  <c r="M769" i="10"/>
  <c r="M770" i="10"/>
  <c r="M771" i="10"/>
  <c r="M772" i="10"/>
  <c r="M773" i="10"/>
  <c r="M774" i="10"/>
  <c r="M775" i="10"/>
  <c r="M776" i="10"/>
  <c r="M777" i="10"/>
  <c r="M778" i="10"/>
  <c r="M779" i="10"/>
  <c r="M780" i="10"/>
  <c r="M781" i="10"/>
  <c r="M782" i="10"/>
  <c r="M783" i="10"/>
  <c r="M784" i="10"/>
  <c r="M785" i="10"/>
  <c r="M786" i="10"/>
  <c r="M787" i="10"/>
  <c r="M788" i="10"/>
  <c r="M789" i="10"/>
  <c r="M790" i="10"/>
  <c r="M791" i="10"/>
  <c r="M792" i="10"/>
  <c r="M793" i="10"/>
  <c r="M794" i="10"/>
  <c r="M795" i="10"/>
  <c r="M796" i="10"/>
  <c r="M797" i="10"/>
  <c r="M798" i="10"/>
  <c r="M799" i="10"/>
  <c r="M800" i="10"/>
  <c r="M801" i="10"/>
  <c r="M802" i="10"/>
  <c r="M803" i="10"/>
  <c r="M804" i="10"/>
  <c r="M805" i="10"/>
  <c r="M806" i="10"/>
  <c r="M807" i="10"/>
  <c r="M808" i="10"/>
  <c r="M809" i="10"/>
  <c r="M810" i="10"/>
  <c r="M811" i="10"/>
  <c r="M812" i="10"/>
  <c r="M813" i="10"/>
  <c r="M814" i="10"/>
  <c r="M815" i="10"/>
  <c r="M816" i="10"/>
  <c r="M817" i="10"/>
  <c r="M818" i="10"/>
  <c r="M819" i="10"/>
  <c r="M820" i="10"/>
  <c r="M821" i="10"/>
  <c r="M822" i="10"/>
  <c r="M823" i="10"/>
  <c r="M824" i="10"/>
  <c r="M825" i="10"/>
  <c r="M826" i="10"/>
  <c r="M827" i="10"/>
  <c r="M828" i="10"/>
  <c r="M829" i="10"/>
  <c r="M830" i="10"/>
  <c r="M831" i="10"/>
  <c r="M832" i="10"/>
  <c r="M833" i="10"/>
  <c r="M834" i="10"/>
  <c r="M835" i="10"/>
  <c r="M836" i="10"/>
  <c r="M837" i="10"/>
  <c r="M838" i="10"/>
  <c r="M839" i="10"/>
  <c r="M840" i="10"/>
  <c r="M841" i="10"/>
  <c r="M842" i="10"/>
  <c r="M843" i="10"/>
  <c r="M844" i="10"/>
  <c r="M845" i="10"/>
  <c r="M846" i="10"/>
  <c r="M847" i="10"/>
  <c r="M848" i="10"/>
  <c r="M849" i="10"/>
  <c r="M850" i="10"/>
  <c r="M851" i="10"/>
  <c r="M852" i="10"/>
  <c r="M853" i="10"/>
  <c r="M854" i="10"/>
  <c r="M855" i="10"/>
  <c r="M856" i="10"/>
  <c r="M857" i="10"/>
  <c r="M858" i="10"/>
  <c r="M859" i="10"/>
  <c r="M860" i="10"/>
  <c r="M861" i="10"/>
  <c r="M862" i="10"/>
  <c r="M863" i="10"/>
  <c r="M864" i="10"/>
  <c r="M865" i="10"/>
  <c r="M866" i="10"/>
  <c r="M867" i="10"/>
  <c r="M868" i="10"/>
  <c r="M869" i="10"/>
  <c r="M870" i="10"/>
  <c r="M871" i="10"/>
  <c r="M872" i="10"/>
  <c r="M873" i="10"/>
  <c r="M874" i="10"/>
  <c r="M875" i="10"/>
  <c r="M876" i="10"/>
  <c r="M877" i="10"/>
  <c r="M878" i="10"/>
  <c r="M879" i="10"/>
  <c r="M880" i="10"/>
  <c r="M881" i="10"/>
  <c r="M9" i="10"/>
  <c r="K10"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339" i="10"/>
  <c r="H340" i="10"/>
  <c r="H341" i="10"/>
  <c r="H342" i="10"/>
  <c r="H343" i="10"/>
  <c r="H344" i="10"/>
  <c r="H345" i="10"/>
  <c r="H346" i="10"/>
  <c r="H347" i="10"/>
  <c r="H348" i="10"/>
  <c r="H349" i="10"/>
  <c r="H350" i="10"/>
  <c r="H351" i="10"/>
  <c r="H352" i="10"/>
  <c r="H353" i="10"/>
  <c r="H354" i="10"/>
  <c r="H355" i="10"/>
  <c r="H356" i="10"/>
  <c r="H357" i="10"/>
  <c r="H358" i="10"/>
  <c r="H359" i="10"/>
  <c r="H360" i="10"/>
  <c r="H361" i="10"/>
  <c r="H362" i="10"/>
  <c r="H363" i="10"/>
  <c r="H364" i="10"/>
  <c r="H365" i="10"/>
  <c r="H366" i="10"/>
  <c r="H367" i="10"/>
  <c r="H368" i="10"/>
  <c r="H369" i="10"/>
  <c r="H370" i="10"/>
  <c r="H371" i="10"/>
  <c r="H372" i="10"/>
  <c r="H373" i="10"/>
  <c r="H374" i="10"/>
  <c r="H375" i="10"/>
  <c r="H376" i="10"/>
  <c r="H377" i="10"/>
  <c r="H378" i="10"/>
  <c r="H379" i="10"/>
  <c r="H380" i="10"/>
  <c r="H381" i="10"/>
  <c r="H382" i="10"/>
  <c r="H383" i="10"/>
  <c r="H384" i="10"/>
  <c r="H385" i="10"/>
  <c r="H386" i="10"/>
  <c r="H387" i="10"/>
  <c r="H388" i="10"/>
  <c r="H389" i="10"/>
  <c r="H390" i="10"/>
  <c r="H391" i="10"/>
  <c r="H392" i="10"/>
  <c r="H393" i="10"/>
  <c r="H394" i="10"/>
  <c r="H395" i="10"/>
  <c r="H396" i="10"/>
  <c r="H397" i="10"/>
  <c r="H398" i="10"/>
  <c r="H399" i="10"/>
  <c r="H400" i="10"/>
  <c r="H401" i="10"/>
  <c r="H402" i="10"/>
  <c r="H403" i="10"/>
  <c r="H404" i="10"/>
  <c r="H405" i="10"/>
  <c r="H406" i="10"/>
  <c r="H407" i="10"/>
  <c r="H408" i="10"/>
  <c r="H409" i="10"/>
  <c r="H410" i="10"/>
  <c r="H411" i="10"/>
  <c r="H412" i="10"/>
  <c r="H413" i="10"/>
  <c r="H414" i="10"/>
  <c r="H415" i="10"/>
  <c r="H416" i="10"/>
  <c r="H417" i="10"/>
  <c r="H418" i="10"/>
  <c r="H419" i="10"/>
  <c r="H420" i="10"/>
  <c r="H421" i="10"/>
  <c r="H422" i="10"/>
  <c r="H423" i="10"/>
  <c r="H424" i="10"/>
  <c r="H425" i="10"/>
  <c r="H426" i="10"/>
  <c r="H427" i="10"/>
  <c r="H428" i="10"/>
  <c r="H429" i="10"/>
  <c r="H430" i="10"/>
  <c r="H431" i="10"/>
  <c r="H432" i="10"/>
  <c r="H433" i="10"/>
  <c r="H434" i="10"/>
  <c r="H435" i="10"/>
  <c r="H436" i="10"/>
  <c r="H437" i="10"/>
  <c r="H438" i="10"/>
  <c r="H439" i="10"/>
  <c r="H440" i="10"/>
  <c r="H441" i="10"/>
  <c r="H442" i="10"/>
  <c r="H443" i="10"/>
  <c r="H444" i="10"/>
  <c r="H445" i="10"/>
  <c r="H446" i="10"/>
  <c r="H447" i="10"/>
  <c r="H448" i="10"/>
  <c r="H449" i="10"/>
  <c r="H450" i="10"/>
  <c r="H451" i="10"/>
  <c r="H452" i="10"/>
  <c r="H453" i="10"/>
  <c r="H454" i="10"/>
  <c r="H455" i="10"/>
  <c r="H456" i="10"/>
  <c r="H457" i="10"/>
  <c r="H458" i="10"/>
  <c r="H459" i="10"/>
  <c r="H460" i="10"/>
  <c r="H461" i="10"/>
  <c r="H462" i="10"/>
  <c r="H463" i="10"/>
  <c r="H464" i="10"/>
  <c r="H465" i="10"/>
  <c r="H466" i="10"/>
  <c r="H467" i="10"/>
  <c r="H468" i="10"/>
  <c r="H469" i="10"/>
  <c r="H470" i="10"/>
  <c r="H471" i="10"/>
  <c r="H472" i="10"/>
  <c r="H473" i="10"/>
  <c r="H474" i="10"/>
  <c r="H475" i="10"/>
  <c r="H476" i="10"/>
  <c r="H477" i="10"/>
  <c r="H478" i="10"/>
  <c r="H479" i="10"/>
  <c r="H480" i="10"/>
  <c r="H481" i="10"/>
  <c r="H482" i="10"/>
  <c r="H483" i="10"/>
  <c r="H484" i="10"/>
  <c r="H485" i="10"/>
  <c r="H486" i="10"/>
  <c r="H487" i="10"/>
  <c r="H488" i="10"/>
  <c r="H489" i="10"/>
  <c r="H490" i="10"/>
  <c r="H491" i="10"/>
  <c r="H492" i="10"/>
  <c r="H493" i="10"/>
  <c r="H494" i="10"/>
  <c r="H495" i="10"/>
  <c r="H496" i="10"/>
  <c r="H497" i="10"/>
  <c r="H498" i="10"/>
  <c r="H499" i="10"/>
  <c r="H500" i="10"/>
  <c r="H501" i="10"/>
  <c r="H502" i="10"/>
  <c r="H503" i="10"/>
  <c r="H504" i="10"/>
  <c r="H505" i="10"/>
  <c r="H506" i="10"/>
  <c r="H507" i="10"/>
  <c r="H508" i="10"/>
  <c r="H509" i="10"/>
  <c r="H510" i="10"/>
  <c r="H511" i="10"/>
  <c r="H512" i="10"/>
  <c r="H513" i="10"/>
  <c r="H514" i="10"/>
  <c r="H515" i="10"/>
  <c r="H516" i="10"/>
  <c r="H517" i="10"/>
  <c r="H518" i="10"/>
  <c r="H519" i="10"/>
  <c r="H520" i="10"/>
  <c r="H521" i="10"/>
  <c r="H522" i="10"/>
  <c r="H523" i="10"/>
  <c r="H524" i="10"/>
  <c r="H525" i="10"/>
  <c r="H526" i="10"/>
  <c r="H527" i="10"/>
  <c r="H528" i="10"/>
  <c r="H529" i="10"/>
  <c r="H530" i="10"/>
  <c r="H531" i="10"/>
  <c r="H532" i="10"/>
  <c r="H533" i="10"/>
  <c r="H534" i="10"/>
  <c r="H535" i="10"/>
  <c r="H536" i="10"/>
  <c r="H537" i="10"/>
  <c r="H538" i="10"/>
  <c r="H539" i="10"/>
  <c r="H540" i="10"/>
  <c r="H541" i="10"/>
  <c r="H542" i="10"/>
  <c r="H543" i="10"/>
  <c r="H544" i="10"/>
  <c r="H545" i="10"/>
  <c r="H546" i="10"/>
  <c r="H547" i="10"/>
  <c r="H548" i="10"/>
  <c r="H549" i="10"/>
  <c r="H550" i="10"/>
  <c r="H551" i="10"/>
  <c r="H552" i="10"/>
  <c r="H553" i="10"/>
  <c r="H554" i="10"/>
  <c r="H555" i="10"/>
  <c r="H556" i="10"/>
  <c r="H557" i="10"/>
  <c r="H558" i="10"/>
  <c r="H559" i="10"/>
  <c r="H560" i="10"/>
  <c r="H561" i="10"/>
  <c r="H562" i="10"/>
  <c r="H563" i="10"/>
  <c r="H564" i="10"/>
  <c r="H565" i="10"/>
  <c r="H566" i="10"/>
  <c r="H567" i="10"/>
  <c r="H568" i="10"/>
  <c r="H569" i="10"/>
  <c r="H570" i="10"/>
  <c r="H571" i="10"/>
  <c r="H572" i="10"/>
  <c r="H573" i="10"/>
  <c r="H574" i="10"/>
  <c r="H575" i="10"/>
  <c r="H576" i="10"/>
  <c r="H577" i="10"/>
  <c r="H578" i="10"/>
  <c r="H579" i="10"/>
  <c r="H580" i="10"/>
  <c r="H581" i="10"/>
  <c r="H582" i="10"/>
  <c r="H583" i="10"/>
  <c r="H584" i="10"/>
  <c r="H585" i="10"/>
  <c r="H586" i="10"/>
  <c r="H587" i="10"/>
  <c r="H588" i="10"/>
  <c r="H589" i="10"/>
  <c r="H590" i="10"/>
  <c r="H591" i="10"/>
  <c r="H592" i="10"/>
  <c r="H593" i="10"/>
  <c r="H594" i="10"/>
  <c r="H595" i="10"/>
  <c r="H596" i="10"/>
  <c r="H597" i="10"/>
  <c r="H598" i="10"/>
  <c r="H599" i="10"/>
  <c r="H600" i="10"/>
  <c r="H601" i="10"/>
  <c r="H602" i="10"/>
  <c r="H603" i="10"/>
  <c r="H604" i="10"/>
  <c r="H605" i="10"/>
  <c r="H606" i="10"/>
  <c r="H607" i="10"/>
  <c r="H608" i="10"/>
  <c r="H609" i="10"/>
  <c r="H610" i="10"/>
  <c r="H611" i="10"/>
  <c r="H612" i="10"/>
  <c r="H613" i="10"/>
  <c r="H614" i="10"/>
  <c r="H615" i="10"/>
  <c r="H616" i="10"/>
  <c r="H617" i="10"/>
  <c r="H618" i="10"/>
  <c r="H619" i="10"/>
  <c r="H620" i="10"/>
  <c r="H621" i="10"/>
  <c r="H622" i="10"/>
  <c r="H623" i="10"/>
  <c r="H624" i="10"/>
  <c r="H625" i="10"/>
  <c r="H626" i="10"/>
  <c r="H627" i="10"/>
  <c r="H628" i="10"/>
  <c r="H629" i="10"/>
  <c r="H630" i="10"/>
  <c r="H631" i="10"/>
  <c r="H632" i="10"/>
  <c r="H633" i="10"/>
  <c r="H634" i="10"/>
  <c r="H635" i="10"/>
  <c r="H636" i="10"/>
  <c r="H637" i="10"/>
  <c r="H638" i="10"/>
  <c r="H639" i="10"/>
  <c r="H640" i="10"/>
  <c r="H641" i="10"/>
  <c r="H642" i="10"/>
  <c r="H643" i="10"/>
  <c r="H644" i="10"/>
  <c r="H645" i="10"/>
  <c r="H646" i="10"/>
  <c r="H647" i="10"/>
  <c r="H648" i="10"/>
  <c r="H649" i="10"/>
  <c r="H650" i="10"/>
  <c r="H651" i="10"/>
  <c r="H652" i="10"/>
  <c r="H653" i="10"/>
  <c r="H654" i="10"/>
  <c r="H655" i="10"/>
  <c r="H656" i="10"/>
  <c r="H657" i="10"/>
  <c r="H658" i="10"/>
  <c r="H659" i="10"/>
  <c r="H660" i="10"/>
  <c r="H661" i="10"/>
  <c r="H662" i="10"/>
  <c r="H663" i="10"/>
  <c r="H664" i="10"/>
  <c r="H665" i="10"/>
  <c r="H666" i="10"/>
  <c r="H667" i="10"/>
  <c r="H668" i="10"/>
  <c r="H669" i="10"/>
  <c r="H670" i="10"/>
  <c r="H671" i="10"/>
  <c r="H672" i="10"/>
  <c r="H673" i="10"/>
  <c r="H674" i="10"/>
  <c r="H675" i="10"/>
  <c r="H676" i="10"/>
  <c r="H677" i="10"/>
  <c r="H678" i="10"/>
  <c r="H679" i="10"/>
  <c r="H680" i="10"/>
  <c r="H681" i="10"/>
  <c r="H682" i="10"/>
  <c r="H683" i="10"/>
  <c r="H684" i="10"/>
  <c r="H685" i="10"/>
  <c r="H686" i="10"/>
  <c r="H687" i="10"/>
  <c r="H688" i="10"/>
  <c r="H689" i="10"/>
  <c r="H690" i="10"/>
  <c r="H691" i="10"/>
  <c r="H692" i="10"/>
  <c r="H693" i="10"/>
  <c r="H694" i="10"/>
  <c r="H695" i="10"/>
  <c r="H696" i="10"/>
  <c r="H697" i="10"/>
  <c r="H698" i="10"/>
  <c r="H699" i="10"/>
  <c r="H700" i="10"/>
  <c r="H701" i="10"/>
  <c r="H702" i="10"/>
  <c r="H703" i="10"/>
  <c r="H704" i="10"/>
  <c r="H705" i="10"/>
  <c r="H706" i="10"/>
  <c r="H707" i="10"/>
  <c r="H708" i="10"/>
  <c r="H709" i="10"/>
  <c r="H710" i="10"/>
  <c r="H711" i="10"/>
  <c r="H712" i="10"/>
  <c r="H713" i="10"/>
  <c r="H714" i="10"/>
  <c r="H715" i="10"/>
  <c r="H716" i="10"/>
  <c r="H717" i="10"/>
  <c r="H718" i="10"/>
  <c r="H719" i="10"/>
  <c r="H720" i="10"/>
  <c r="H721" i="10"/>
  <c r="H722" i="10"/>
  <c r="H723" i="10"/>
  <c r="H724" i="10"/>
  <c r="H725" i="10"/>
  <c r="H726" i="10"/>
  <c r="H727" i="10"/>
  <c r="H728" i="10"/>
  <c r="H729" i="10"/>
  <c r="H730" i="10"/>
  <c r="H731" i="10"/>
  <c r="H732" i="10"/>
  <c r="H733" i="10"/>
  <c r="H734" i="10"/>
  <c r="H735" i="10"/>
  <c r="H736" i="10"/>
  <c r="H737" i="10"/>
  <c r="H738" i="10"/>
  <c r="H739" i="10"/>
  <c r="H740" i="10"/>
  <c r="H741" i="10"/>
  <c r="H742" i="10"/>
  <c r="H743" i="10"/>
  <c r="H744" i="10"/>
  <c r="H745" i="10"/>
  <c r="H746" i="10"/>
  <c r="H747" i="10"/>
  <c r="H748" i="10"/>
  <c r="H749" i="10"/>
  <c r="H750" i="10"/>
  <c r="H751" i="10"/>
  <c r="H752" i="10"/>
  <c r="H753" i="10"/>
  <c r="H754" i="10"/>
  <c r="H755" i="10"/>
  <c r="H756" i="10"/>
  <c r="H757" i="10"/>
  <c r="H758" i="10"/>
  <c r="H759" i="10"/>
  <c r="H760" i="10"/>
  <c r="H761" i="10"/>
  <c r="H762" i="10"/>
  <c r="H763" i="10"/>
  <c r="H764" i="10"/>
  <c r="H765" i="10"/>
  <c r="H766" i="10"/>
  <c r="H767" i="10"/>
  <c r="H768" i="10"/>
  <c r="H769" i="10"/>
  <c r="H770" i="10"/>
  <c r="H771" i="10"/>
  <c r="H772" i="10"/>
  <c r="H773" i="10"/>
  <c r="H774" i="10"/>
  <c r="H775" i="10"/>
  <c r="H776" i="10"/>
  <c r="H777" i="10"/>
  <c r="H778" i="10"/>
  <c r="H779" i="10"/>
  <c r="H780" i="10"/>
  <c r="H781" i="10"/>
  <c r="H782" i="10"/>
  <c r="H783" i="10"/>
  <c r="H784" i="10"/>
  <c r="H785" i="10"/>
  <c r="H786" i="10"/>
  <c r="H787" i="10"/>
  <c r="H788" i="10"/>
  <c r="H789" i="10"/>
  <c r="H790" i="10"/>
  <c r="H791" i="10"/>
  <c r="H792" i="10"/>
  <c r="H793" i="10"/>
  <c r="H794" i="10"/>
  <c r="H795" i="10"/>
  <c r="H796" i="10"/>
  <c r="H797" i="10"/>
  <c r="H798" i="10"/>
  <c r="H799" i="10"/>
  <c r="H800" i="10"/>
  <c r="H801" i="10"/>
  <c r="H802" i="10"/>
  <c r="H803" i="10"/>
  <c r="H804" i="10"/>
  <c r="H805" i="10"/>
  <c r="H806" i="10"/>
  <c r="H807" i="10"/>
  <c r="H808" i="10"/>
  <c r="H809" i="10"/>
  <c r="H810" i="10"/>
  <c r="H811" i="10"/>
  <c r="H812" i="10"/>
  <c r="H813" i="10"/>
  <c r="H814" i="10"/>
  <c r="H815" i="10"/>
  <c r="H816" i="10"/>
  <c r="H817" i="10"/>
  <c r="H818" i="10"/>
  <c r="H819" i="10"/>
  <c r="H820" i="10"/>
  <c r="H821" i="10"/>
  <c r="H822" i="10"/>
  <c r="H823" i="10"/>
  <c r="H824" i="10"/>
  <c r="H825" i="10"/>
  <c r="H826" i="10"/>
  <c r="H827" i="10"/>
  <c r="H828" i="10"/>
  <c r="H829" i="10"/>
  <c r="H830" i="10"/>
  <c r="H831" i="10"/>
  <c r="H832" i="10"/>
  <c r="H833" i="10"/>
  <c r="H834" i="10"/>
  <c r="H835" i="10"/>
  <c r="H836" i="10"/>
  <c r="H837" i="10"/>
  <c r="H838" i="10"/>
  <c r="H839" i="10"/>
  <c r="H840" i="10"/>
  <c r="H841" i="10"/>
  <c r="H842" i="10"/>
  <c r="H843" i="10"/>
  <c r="H844" i="10"/>
  <c r="H845" i="10"/>
  <c r="H846" i="10"/>
  <c r="H847" i="10"/>
  <c r="H848" i="10"/>
  <c r="H849" i="10"/>
  <c r="H850" i="10"/>
  <c r="H851" i="10"/>
  <c r="H852" i="10"/>
  <c r="H853" i="10"/>
  <c r="H854" i="10"/>
  <c r="H855" i="10"/>
  <c r="H856" i="10"/>
  <c r="H857" i="10"/>
  <c r="H858" i="10"/>
  <c r="H859" i="10"/>
  <c r="H860" i="10"/>
  <c r="H861" i="10"/>
  <c r="H862" i="10"/>
  <c r="H863" i="10"/>
  <c r="H864" i="10"/>
  <c r="H865" i="10"/>
  <c r="H866" i="10"/>
  <c r="H867" i="10"/>
  <c r="H868" i="10"/>
  <c r="H869" i="10"/>
  <c r="H870" i="10"/>
  <c r="H871" i="10"/>
  <c r="H872" i="10"/>
  <c r="H873" i="10"/>
  <c r="H874" i="10"/>
  <c r="H875" i="10"/>
  <c r="H876" i="10"/>
  <c r="H877" i="10"/>
  <c r="H878" i="10"/>
  <c r="H879" i="10"/>
  <c r="H880" i="10"/>
  <c r="H881" i="10"/>
  <c r="H9" i="10"/>
  <c r="D116" i="33" l="1"/>
  <c r="D115" i="33"/>
  <c r="D114" i="33"/>
  <c r="D113" i="33"/>
  <c r="D112" i="33"/>
  <c r="D111" i="33"/>
  <c r="D110" i="33"/>
  <c r="D109" i="33"/>
  <c r="D108" i="33"/>
  <c r="D107" i="33"/>
  <c r="D106" i="33"/>
  <c r="D105" i="33"/>
  <c r="D104" i="33"/>
  <c r="D103" i="33"/>
  <c r="D102" i="33"/>
  <c r="D101" i="33"/>
  <c r="D100" i="33"/>
  <c r="D99" i="33"/>
  <c r="V58" i="12" l="1"/>
  <c r="H14" i="10" l="1"/>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1" i="10"/>
  <c r="H13" i="10"/>
  <c r="H10" i="10"/>
  <c r="V23" i="12" l="1"/>
  <c r="V56" i="12"/>
  <c r="V57" i="12"/>
  <c r="V59" i="12"/>
  <c r="V63" i="12"/>
  <c r="V64" i="12"/>
  <c r="V22" i="12"/>
  <c r="P12"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2" i="10"/>
  <c r="P233" i="10"/>
  <c r="P234" i="10"/>
  <c r="P235" i="10"/>
  <c r="P236" i="10"/>
  <c r="P237" i="10"/>
  <c r="P238" i="10"/>
  <c r="P239" i="10"/>
  <c r="P241" i="10"/>
  <c r="P242" i="10"/>
  <c r="P243" i="10"/>
  <c r="P244" i="10"/>
  <c r="P245" i="10"/>
  <c r="P246" i="10"/>
  <c r="P247" i="10"/>
  <c r="P248" i="10"/>
  <c r="P249" i="10"/>
  <c r="P250" i="10"/>
  <c r="P251" i="10"/>
  <c r="P252" i="10"/>
  <c r="P253" i="10"/>
  <c r="P254" i="10"/>
  <c r="P255" i="10"/>
  <c r="P256" i="10"/>
  <c r="P257" i="10"/>
  <c r="P258" i="10"/>
  <c r="P259" i="10"/>
  <c r="P260" i="10"/>
  <c r="P261" i="10"/>
  <c r="P263" i="10"/>
  <c r="P264" i="10"/>
  <c r="P265" i="10"/>
  <c r="P266" i="10"/>
  <c r="P267" i="10"/>
  <c r="P268" i="10"/>
  <c r="P269" i="10"/>
  <c r="P270" i="10"/>
  <c r="P340" i="10"/>
  <c r="P341" i="10"/>
  <c r="P342" i="10"/>
  <c r="P343" i="10"/>
  <c r="P344" i="10"/>
  <c r="P345" i="10"/>
  <c r="P346" i="10"/>
  <c r="P347" i="10"/>
  <c r="P350" i="10"/>
  <c r="P351" i="10"/>
  <c r="P352" i="10"/>
  <c r="P353" i="10"/>
  <c r="P354" i="10"/>
  <c r="P355" i="10"/>
  <c r="P356" i="10"/>
  <c r="P359" i="10"/>
  <c r="P360" i="10"/>
  <c r="P361" i="10"/>
  <c r="P362" i="10"/>
  <c r="P363" i="10"/>
  <c r="P364" i="10"/>
  <c r="P385" i="10"/>
  <c r="P386" i="10"/>
  <c r="P387" i="10"/>
  <c r="P388" i="10"/>
  <c r="P391" i="10"/>
  <c r="P396" i="10"/>
  <c r="P397" i="10"/>
  <c r="P398" i="10"/>
  <c r="P399" i="10"/>
  <c r="P400" i="10"/>
  <c r="P403" i="10"/>
  <c r="P408" i="10"/>
  <c r="P409" i="10"/>
  <c r="P410" i="10"/>
  <c r="P411" i="10"/>
  <c r="P412" i="10"/>
  <c r="P415" i="10"/>
  <c r="P460" i="10"/>
  <c r="P461" i="10"/>
  <c r="P462" i="10"/>
  <c r="P463" i="10"/>
  <c r="P466" i="10"/>
  <c r="P467" i="10"/>
  <c r="P468" i="10"/>
  <c r="P469" i="10"/>
  <c r="P470" i="10"/>
  <c r="P471" i="10"/>
  <c r="P485" i="10"/>
  <c r="P486" i="10"/>
  <c r="P487" i="10"/>
  <c r="P546" i="10"/>
  <c r="P547" i="10"/>
  <c r="P548" i="10"/>
  <c r="P549" i="10"/>
  <c r="P550" i="10"/>
  <c r="P551" i="10"/>
  <c r="P552" i="10"/>
  <c r="P553" i="10"/>
  <c r="P554" i="10"/>
  <c r="P555" i="10"/>
  <c r="P556" i="10"/>
  <c r="P557" i="10"/>
  <c r="P558" i="10"/>
  <c r="P559" i="10"/>
  <c r="P560" i="10"/>
  <c r="P561" i="10"/>
  <c r="P562" i="10"/>
  <c r="P563" i="10"/>
  <c r="P564" i="10"/>
  <c r="P569" i="10"/>
  <c r="P570" i="10"/>
  <c r="P571" i="10"/>
  <c r="P572" i="10"/>
  <c r="P573" i="10"/>
  <c r="P574" i="10"/>
  <c r="P575" i="10"/>
  <c r="P576" i="10"/>
  <c r="P577" i="10"/>
  <c r="P578" i="10"/>
  <c r="P579" i="10"/>
  <c r="P580" i="10"/>
  <c r="P581" i="10"/>
  <c r="P582" i="10"/>
  <c r="P583" i="10"/>
  <c r="P584" i="10"/>
  <c r="P585" i="10"/>
  <c r="C852" i="10"/>
  <c r="C853" i="10"/>
  <c r="C854" i="10"/>
  <c r="C855" i="10"/>
  <c r="C856" i="10"/>
  <c r="C857" i="10"/>
  <c r="C858" i="10"/>
  <c r="C859" i="10"/>
  <c r="C860" i="10"/>
  <c r="C861" i="10"/>
  <c r="C862" i="10"/>
  <c r="C863" i="10"/>
  <c r="C864" i="10"/>
  <c r="C865" i="10"/>
  <c r="C866" i="10"/>
  <c r="C867" i="10"/>
  <c r="C868" i="10"/>
  <c r="C869" i="10"/>
  <c r="C870" i="10"/>
  <c r="C871" i="10"/>
  <c r="C872" i="10"/>
  <c r="C873" i="10"/>
  <c r="C874" i="10"/>
  <c r="C875" i="10"/>
  <c r="C876" i="10"/>
  <c r="C877" i="10"/>
  <c r="C878" i="10"/>
  <c r="C879" i="10"/>
  <c r="C880" i="10"/>
  <c r="C881" i="10"/>
  <c r="D852" i="10"/>
  <c r="D853" i="10"/>
  <c r="D854" i="10"/>
  <c r="D855" i="10"/>
  <c r="D856" i="10"/>
  <c r="D857" i="10"/>
  <c r="D858" i="10"/>
  <c r="D859" i="10"/>
  <c r="D860" i="10"/>
  <c r="D861" i="10"/>
  <c r="D862" i="10"/>
  <c r="D863" i="10"/>
  <c r="D864" i="10"/>
  <c r="D865" i="10"/>
  <c r="D866" i="10"/>
  <c r="D867" i="10"/>
  <c r="D868" i="10"/>
  <c r="D869" i="10"/>
  <c r="D870" i="10"/>
  <c r="D871" i="10"/>
  <c r="D872" i="10"/>
  <c r="D873" i="10"/>
  <c r="D874" i="10"/>
  <c r="D875" i="10"/>
  <c r="D876" i="10"/>
  <c r="D877" i="10"/>
  <c r="D878" i="10"/>
  <c r="D879" i="10"/>
  <c r="D880" i="10"/>
  <c r="D881" i="10"/>
  <c r="E852" i="10"/>
  <c r="E853" i="10"/>
  <c r="E854" i="10"/>
  <c r="E855" i="10"/>
  <c r="E856" i="10"/>
  <c r="E857" i="10"/>
  <c r="E858" i="10"/>
  <c r="E859" i="10"/>
  <c r="E860" i="10"/>
  <c r="E861" i="10"/>
  <c r="E862" i="10"/>
  <c r="E863" i="10"/>
  <c r="E864" i="10"/>
  <c r="E865" i="10"/>
  <c r="E866" i="10"/>
  <c r="E867" i="10"/>
  <c r="E868" i="10"/>
  <c r="E869" i="10"/>
  <c r="E870" i="10"/>
  <c r="E871" i="10"/>
  <c r="E872" i="10"/>
  <c r="E873" i="10"/>
  <c r="E874" i="10"/>
  <c r="E875" i="10"/>
  <c r="E876" i="10"/>
  <c r="E877" i="10"/>
  <c r="E878" i="10"/>
  <c r="E879" i="10"/>
  <c r="E880" i="10"/>
  <c r="E881" i="10"/>
  <c r="F852" i="10"/>
  <c r="F853" i="10"/>
  <c r="F854" i="10"/>
  <c r="F855" i="10"/>
  <c r="F856" i="10"/>
  <c r="F857" i="10"/>
  <c r="F858" i="10"/>
  <c r="F859" i="10"/>
  <c r="F860" i="10"/>
  <c r="F861" i="10"/>
  <c r="F862" i="10"/>
  <c r="F863" i="10"/>
  <c r="F864" i="10"/>
  <c r="F865" i="10"/>
  <c r="F866" i="10"/>
  <c r="F867" i="10"/>
  <c r="F868" i="10"/>
  <c r="F869" i="10"/>
  <c r="F870" i="10"/>
  <c r="F871" i="10"/>
  <c r="F872" i="10"/>
  <c r="F873" i="10"/>
  <c r="F874" i="10"/>
  <c r="F875" i="10"/>
  <c r="F876" i="10"/>
  <c r="F877" i="10"/>
  <c r="F878" i="10"/>
  <c r="F879" i="10"/>
  <c r="F880" i="10"/>
  <c r="F881" i="10"/>
  <c r="P881" i="10"/>
  <c r="K881" i="10"/>
  <c r="I881" i="10"/>
  <c r="P880" i="10"/>
  <c r="K880" i="10"/>
  <c r="I880" i="10"/>
  <c r="P879" i="10"/>
  <c r="K879" i="10"/>
  <c r="I879" i="10"/>
  <c r="P878" i="10"/>
  <c r="K878" i="10"/>
  <c r="I878" i="10"/>
  <c r="P877" i="10"/>
  <c r="K877" i="10"/>
  <c r="I877" i="10"/>
  <c r="P876" i="10"/>
  <c r="K876" i="10"/>
  <c r="I876" i="10"/>
  <c r="P875" i="10"/>
  <c r="K875" i="10"/>
  <c r="I875" i="10"/>
  <c r="P874" i="10"/>
  <c r="K874" i="10"/>
  <c r="I874" i="10"/>
  <c r="P873" i="10"/>
  <c r="K873" i="10"/>
  <c r="I873" i="10"/>
  <c r="P872" i="10"/>
  <c r="K872" i="10"/>
  <c r="I872" i="10"/>
  <c r="P871" i="10"/>
  <c r="K871" i="10"/>
  <c r="I871" i="10"/>
  <c r="P870" i="10"/>
  <c r="K870" i="10"/>
  <c r="I870" i="10"/>
  <c r="P869" i="10"/>
  <c r="K869" i="10"/>
  <c r="I869" i="10"/>
  <c r="P868" i="10"/>
  <c r="K868" i="10"/>
  <c r="I868" i="10"/>
  <c r="P867" i="10"/>
  <c r="K867" i="10"/>
  <c r="I867" i="10"/>
  <c r="P866" i="10"/>
  <c r="K866" i="10"/>
  <c r="I866" i="10"/>
  <c r="P865" i="10"/>
  <c r="K865" i="10"/>
  <c r="I865" i="10"/>
  <c r="P864" i="10"/>
  <c r="K864" i="10"/>
  <c r="I864" i="10"/>
  <c r="P863" i="10"/>
  <c r="K863" i="10"/>
  <c r="I863" i="10"/>
  <c r="P862" i="10"/>
  <c r="K862" i="10"/>
  <c r="I862" i="10"/>
  <c r="P861" i="10"/>
  <c r="K861" i="10"/>
  <c r="I861" i="10"/>
  <c r="P860" i="10"/>
  <c r="K860" i="10"/>
  <c r="I860" i="10"/>
  <c r="P859" i="10"/>
  <c r="K859" i="10"/>
  <c r="I859" i="10"/>
  <c r="P858" i="10"/>
  <c r="K858" i="10"/>
  <c r="I858" i="10"/>
  <c r="P857" i="10"/>
  <c r="K857" i="10"/>
  <c r="I857" i="10"/>
  <c r="P856" i="10"/>
  <c r="K856" i="10"/>
  <c r="I856" i="10"/>
  <c r="P855" i="10"/>
  <c r="K855" i="10"/>
  <c r="I855" i="10"/>
  <c r="P854" i="10"/>
  <c r="K854" i="10"/>
  <c r="I854" i="10"/>
  <c r="P853" i="10"/>
  <c r="K853" i="10"/>
  <c r="I853" i="10"/>
  <c r="P852" i="10"/>
  <c r="K852" i="10"/>
  <c r="I852" i="10"/>
  <c r="B878" i="10" l="1"/>
  <c r="B874" i="10"/>
  <c r="B870" i="10"/>
  <c r="B866" i="10"/>
  <c r="B862" i="10"/>
  <c r="B858" i="10"/>
  <c r="B854" i="10"/>
  <c r="B879" i="10"/>
  <c r="B875" i="10"/>
  <c r="B871" i="10"/>
  <c r="B867" i="10"/>
  <c r="B863" i="10"/>
  <c r="B859" i="10"/>
  <c r="B855" i="10"/>
  <c r="B881" i="10"/>
  <c r="B877" i="10"/>
  <c r="B873" i="10"/>
  <c r="B869" i="10"/>
  <c r="B865" i="10"/>
  <c r="B861" i="10"/>
  <c r="B857" i="10"/>
  <c r="B853" i="10"/>
  <c r="B880" i="10"/>
  <c r="B876" i="10"/>
  <c r="B872" i="10"/>
  <c r="B868" i="10"/>
  <c r="B864" i="10"/>
  <c r="B860" i="10"/>
  <c r="B856" i="10"/>
  <c r="B852" i="10"/>
  <c r="C816" i="10" l="1"/>
  <c r="C817" i="10"/>
  <c r="C818" i="10"/>
  <c r="C819" i="10"/>
  <c r="C820" i="10"/>
  <c r="C821" i="10"/>
  <c r="C822" i="10"/>
  <c r="C823" i="10"/>
  <c r="C824" i="10"/>
  <c r="C825" i="10"/>
  <c r="C826" i="10"/>
  <c r="C827" i="10"/>
  <c r="C828" i="10"/>
  <c r="C829" i="10"/>
  <c r="C830" i="10"/>
  <c r="C831" i="10"/>
  <c r="C832" i="10"/>
  <c r="C833" i="10"/>
  <c r="C834" i="10"/>
  <c r="C835" i="10"/>
  <c r="C836" i="10"/>
  <c r="C837" i="10"/>
  <c r="C838" i="10"/>
  <c r="C839" i="10"/>
  <c r="C840" i="10"/>
  <c r="C841" i="10"/>
  <c r="C842" i="10"/>
  <c r="C843" i="10"/>
  <c r="C844" i="10"/>
  <c r="C845" i="10"/>
  <c r="C846" i="10"/>
  <c r="C847" i="10"/>
  <c r="C848" i="10"/>
  <c r="C849" i="10"/>
  <c r="C850" i="10"/>
  <c r="C851" i="10"/>
  <c r="D816" i="10"/>
  <c r="D817" i="10"/>
  <c r="D818" i="10"/>
  <c r="D819" i="10"/>
  <c r="D820" i="10"/>
  <c r="D821" i="10"/>
  <c r="D822" i="10"/>
  <c r="D823" i="10"/>
  <c r="D824" i="10"/>
  <c r="D825" i="10"/>
  <c r="D826" i="10"/>
  <c r="D827" i="10"/>
  <c r="D828" i="10"/>
  <c r="D829" i="10"/>
  <c r="D830" i="10"/>
  <c r="D831" i="10"/>
  <c r="D832" i="10"/>
  <c r="D833" i="10"/>
  <c r="D834" i="10"/>
  <c r="D835" i="10"/>
  <c r="D836" i="10"/>
  <c r="D837" i="10"/>
  <c r="D838" i="10"/>
  <c r="D839" i="10"/>
  <c r="D840" i="10"/>
  <c r="D841" i="10"/>
  <c r="D842" i="10"/>
  <c r="D843" i="10"/>
  <c r="D844" i="10"/>
  <c r="D845" i="10"/>
  <c r="D846" i="10"/>
  <c r="D847" i="10"/>
  <c r="D848" i="10"/>
  <c r="D849" i="10"/>
  <c r="D850" i="10"/>
  <c r="D851" i="10"/>
  <c r="E816" i="10"/>
  <c r="E817" i="10"/>
  <c r="E818" i="10"/>
  <c r="E819" i="10"/>
  <c r="E820" i="10"/>
  <c r="E821" i="10"/>
  <c r="E822" i="10"/>
  <c r="E823" i="10"/>
  <c r="E824" i="10"/>
  <c r="E825" i="10"/>
  <c r="E826" i="10"/>
  <c r="E827" i="10"/>
  <c r="E828" i="10"/>
  <c r="E829" i="10"/>
  <c r="E830" i="10"/>
  <c r="E831" i="10"/>
  <c r="E832" i="10"/>
  <c r="E833" i="10"/>
  <c r="E834" i="10"/>
  <c r="E835" i="10"/>
  <c r="E836" i="10"/>
  <c r="E837" i="10"/>
  <c r="E838" i="10"/>
  <c r="E839" i="10"/>
  <c r="E840" i="10"/>
  <c r="E841" i="10"/>
  <c r="E842" i="10"/>
  <c r="E843" i="10"/>
  <c r="E844" i="10"/>
  <c r="E845" i="10"/>
  <c r="E846" i="10"/>
  <c r="E847" i="10"/>
  <c r="E848" i="10"/>
  <c r="E849" i="10"/>
  <c r="E850" i="10"/>
  <c r="E851" i="10"/>
  <c r="F816" i="10"/>
  <c r="F817" i="10"/>
  <c r="F818" i="10"/>
  <c r="F819" i="10"/>
  <c r="F820" i="10"/>
  <c r="F821" i="10"/>
  <c r="F822" i="10"/>
  <c r="F823" i="10"/>
  <c r="F824" i="10"/>
  <c r="F825" i="10"/>
  <c r="F826" i="10"/>
  <c r="F827" i="10"/>
  <c r="F828" i="10"/>
  <c r="F829" i="10"/>
  <c r="F830" i="10"/>
  <c r="F831" i="10"/>
  <c r="F832" i="10"/>
  <c r="F833" i="10"/>
  <c r="F834" i="10"/>
  <c r="F835" i="10"/>
  <c r="F836" i="10"/>
  <c r="F837" i="10"/>
  <c r="F838" i="10"/>
  <c r="F839" i="10"/>
  <c r="F840" i="10"/>
  <c r="F841" i="10"/>
  <c r="F842" i="10"/>
  <c r="F843" i="10"/>
  <c r="F844" i="10"/>
  <c r="F845" i="10"/>
  <c r="F846" i="10"/>
  <c r="F847" i="10"/>
  <c r="F848" i="10"/>
  <c r="F849" i="10"/>
  <c r="F850" i="10"/>
  <c r="F851" i="10"/>
  <c r="P851" i="10"/>
  <c r="K851" i="10"/>
  <c r="I851" i="10"/>
  <c r="P850" i="10"/>
  <c r="K850" i="10"/>
  <c r="I850" i="10"/>
  <c r="P849" i="10"/>
  <c r="K849" i="10"/>
  <c r="I849" i="10"/>
  <c r="P848" i="10"/>
  <c r="K848" i="10"/>
  <c r="I848" i="10"/>
  <c r="P847" i="10"/>
  <c r="K847" i="10"/>
  <c r="I847" i="10"/>
  <c r="P846" i="10"/>
  <c r="K846" i="10"/>
  <c r="I846" i="10"/>
  <c r="P845" i="10"/>
  <c r="K845" i="10"/>
  <c r="I845" i="10"/>
  <c r="P844" i="10"/>
  <c r="K844" i="10"/>
  <c r="I844" i="10"/>
  <c r="P843" i="10"/>
  <c r="K843" i="10"/>
  <c r="I843" i="10"/>
  <c r="P842" i="10"/>
  <c r="K842" i="10"/>
  <c r="I842" i="10"/>
  <c r="P841" i="10"/>
  <c r="K841" i="10"/>
  <c r="I841" i="10"/>
  <c r="P840" i="10"/>
  <c r="K840" i="10"/>
  <c r="I840" i="10"/>
  <c r="P839" i="10"/>
  <c r="K839" i="10"/>
  <c r="I839" i="10"/>
  <c r="P838" i="10"/>
  <c r="K838" i="10"/>
  <c r="I838" i="10"/>
  <c r="P837" i="10"/>
  <c r="K837" i="10"/>
  <c r="I837" i="10"/>
  <c r="P836" i="10"/>
  <c r="K836" i="10"/>
  <c r="I836" i="10"/>
  <c r="P835" i="10"/>
  <c r="K835" i="10"/>
  <c r="I835" i="10"/>
  <c r="P834" i="10"/>
  <c r="K834" i="10"/>
  <c r="I834" i="10"/>
  <c r="P833" i="10"/>
  <c r="K833" i="10"/>
  <c r="I833" i="10"/>
  <c r="P832" i="10"/>
  <c r="K832" i="10"/>
  <c r="I832" i="10"/>
  <c r="P831" i="10"/>
  <c r="K831" i="10"/>
  <c r="I831" i="10"/>
  <c r="P830" i="10"/>
  <c r="K830" i="10"/>
  <c r="I830" i="10"/>
  <c r="P829" i="10"/>
  <c r="K829" i="10"/>
  <c r="I829" i="10"/>
  <c r="P828" i="10"/>
  <c r="K828" i="10"/>
  <c r="I828" i="10"/>
  <c r="P827" i="10"/>
  <c r="K827" i="10"/>
  <c r="I827" i="10"/>
  <c r="P826" i="10"/>
  <c r="K826" i="10"/>
  <c r="I826" i="10"/>
  <c r="P825" i="10"/>
  <c r="K825" i="10"/>
  <c r="I825" i="10"/>
  <c r="P824" i="10"/>
  <c r="K824" i="10"/>
  <c r="I824" i="10"/>
  <c r="P823" i="10"/>
  <c r="K823" i="10"/>
  <c r="I823" i="10"/>
  <c r="P822" i="10"/>
  <c r="K822" i="10"/>
  <c r="I822" i="10"/>
  <c r="P821" i="10"/>
  <c r="K821" i="10"/>
  <c r="I821" i="10"/>
  <c r="P820" i="10"/>
  <c r="K820" i="10"/>
  <c r="I820" i="10"/>
  <c r="P819" i="10"/>
  <c r="K819" i="10"/>
  <c r="I819" i="10"/>
  <c r="P818" i="10"/>
  <c r="K818" i="10"/>
  <c r="I818" i="10"/>
  <c r="P817" i="10"/>
  <c r="K817" i="10"/>
  <c r="I817" i="10"/>
  <c r="P816" i="10"/>
  <c r="K816" i="10"/>
  <c r="I816" i="10"/>
  <c r="B846" i="10" l="1"/>
  <c r="B842" i="10"/>
  <c r="B836" i="10"/>
  <c r="B832" i="10"/>
  <c r="B851" i="10"/>
  <c r="B843" i="10"/>
  <c r="B839" i="10"/>
  <c r="B835" i="10"/>
  <c r="B827" i="10"/>
  <c r="B823" i="10"/>
  <c r="B819" i="10"/>
  <c r="B850" i="10"/>
  <c r="B838" i="10"/>
  <c r="B834" i="10"/>
  <c r="B830" i="10"/>
  <c r="B826" i="10"/>
  <c r="B818" i="10"/>
  <c r="B849" i="10"/>
  <c r="B845" i="10"/>
  <c r="B833" i="10"/>
  <c r="B829" i="10"/>
  <c r="B825" i="10"/>
  <c r="B848" i="10"/>
  <c r="B844" i="10"/>
  <c r="B840" i="10"/>
  <c r="B828" i="10"/>
  <c r="B824" i="10"/>
  <c r="B820" i="10"/>
  <c r="B831" i="10"/>
  <c r="B816" i="10"/>
  <c r="B847" i="10"/>
  <c r="B841" i="10"/>
  <c r="B837" i="10"/>
  <c r="B821" i="10"/>
  <c r="B822" i="10"/>
  <c r="B817" i="10"/>
  <c r="B801" i="10" l="1"/>
  <c r="B803" i="10"/>
  <c r="B805" i="10"/>
  <c r="B806" i="10"/>
  <c r="B808" i="10"/>
  <c r="B810" i="10"/>
  <c r="B811" i="10"/>
  <c r="B813" i="10"/>
  <c r="B814" i="10"/>
  <c r="B815" i="10"/>
  <c r="C715" i="10"/>
  <c r="C716" i="10"/>
  <c r="C717" i="10"/>
  <c r="C718" i="10"/>
  <c r="C719" i="10"/>
  <c r="C720" i="10"/>
  <c r="C721" i="10"/>
  <c r="C722" i="10"/>
  <c r="C723" i="10"/>
  <c r="C724" i="10"/>
  <c r="C725" i="10"/>
  <c r="C726" i="10"/>
  <c r="C727" i="10"/>
  <c r="C728" i="10"/>
  <c r="C729" i="10"/>
  <c r="C730" i="10"/>
  <c r="C731" i="10"/>
  <c r="C732" i="10"/>
  <c r="C733" i="10"/>
  <c r="C734" i="10"/>
  <c r="C735" i="10"/>
  <c r="C736" i="10"/>
  <c r="C737" i="10"/>
  <c r="C738" i="10"/>
  <c r="C739" i="10"/>
  <c r="C740" i="10"/>
  <c r="C741" i="10"/>
  <c r="C742" i="10"/>
  <c r="C743" i="10"/>
  <c r="C744" i="10"/>
  <c r="C745" i="10"/>
  <c r="C746" i="10"/>
  <c r="C747" i="10"/>
  <c r="C748" i="10"/>
  <c r="C749" i="10"/>
  <c r="C750" i="10"/>
  <c r="C751" i="10"/>
  <c r="C752" i="10"/>
  <c r="C753" i="10"/>
  <c r="C754" i="10"/>
  <c r="C755" i="10"/>
  <c r="C756" i="10"/>
  <c r="C757" i="10"/>
  <c r="C758" i="10"/>
  <c r="C759" i="10"/>
  <c r="C760" i="10"/>
  <c r="C761" i="10"/>
  <c r="C762" i="10"/>
  <c r="C763" i="10"/>
  <c r="C764" i="10"/>
  <c r="C765" i="10"/>
  <c r="C766" i="10"/>
  <c r="C767" i="10"/>
  <c r="C768" i="10"/>
  <c r="C769" i="10"/>
  <c r="C770" i="10"/>
  <c r="C771" i="10"/>
  <c r="C772" i="10"/>
  <c r="C773" i="10"/>
  <c r="C774" i="10"/>
  <c r="C775" i="10"/>
  <c r="C776" i="10"/>
  <c r="C777" i="10"/>
  <c r="C778" i="10"/>
  <c r="C779" i="10"/>
  <c r="C780" i="10"/>
  <c r="C781" i="10"/>
  <c r="C782" i="10"/>
  <c r="C783" i="10"/>
  <c r="C784" i="10"/>
  <c r="C785" i="10"/>
  <c r="C786" i="10"/>
  <c r="C787" i="10"/>
  <c r="C788" i="10"/>
  <c r="C789" i="10"/>
  <c r="C790" i="10"/>
  <c r="C791" i="10"/>
  <c r="C792" i="10"/>
  <c r="C793" i="10"/>
  <c r="C794" i="10"/>
  <c r="C795" i="10"/>
  <c r="C796" i="10"/>
  <c r="C797" i="10"/>
  <c r="C798" i="10"/>
  <c r="C799" i="10"/>
  <c r="C800" i="10"/>
  <c r="C801" i="10"/>
  <c r="C802" i="10"/>
  <c r="C803" i="10"/>
  <c r="C804" i="10"/>
  <c r="C805" i="10"/>
  <c r="C806" i="10"/>
  <c r="C807" i="10"/>
  <c r="C808" i="10"/>
  <c r="C809" i="10"/>
  <c r="C810" i="10"/>
  <c r="C811" i="10"/>
  <c r="C812" i="10"/>
  <c r="C813" i="10"/>
  <c r="C814" i="10"/>
  <c r="C815" i="10"/>
  <c r="D715" i="10"/>
  <c r="D716" i="10"/>
  <c r="D717" i="10"/>
  <c r="D718" i="10"/>
  <c r="D719" i="10"/>
  <c r="D720" i="10"/>
  <c r="D721" i="10"/>
  <c r="D722" i="10"/>
  <c r="D723" i="10"/>
  <c r="D724" i="10"/>
  <c r="D725" i="10"/>
  <c r="D726" i="10"/>
  <c r="D727" i="10"/>
  <c r="D728" i="10"/>
  <c r="D729" i="10"/>
  <c r="D730" i="10"/>
  <c r="D731" i="10"/>
  <c r="D732" i="10"/>
  <c r="D733" i="10"/>
  <c r="D734" i="10"/>
  <c r="D735" i="10"/>
  <c r="D736" i="10"/>
  <c r="D737" i="10"/>
  <c r="D738" i="10"/>
  <c r="D739" i="10"/>
  <c r="D740" i="10"/>
  <c r="D741" i="10"/>
  <c r="D742" i="10"/>
  <c r="D743" i="10"/>
  <c r="D744" i="10"/>
  <c r="D745" i="10"/>
  <c r="D746" i="10"/>
  <c r="D747" i="10"/>
  <c r="D748" i="10"/>
  <c r="D749" i="10"/>
  <c r="D750" i="10"/>
  <c r="D751" i="10"/>
  <c r="D752" i="10"/>
  <c r="D753" i="10"/>
  <c r="D754" i="10"/>
  <c r="D755" i="10"/>
  <c r="D756" i="10"/>
  <c r="D757" i="10"/>
  <c r="D758" i="10"/>
  <c r="D759" i="10"/>
  <c r="D760" i="10"/>
  <c r="D761" i="10"/>
  <c r="D762" i="10"/>
  <c r="D763" i="10"/>
  <c r="D764" i="10"/>
  <c r="D765" i="10"/>
  <c r="D766" i="10"/>
  <c r="D767" i="10"/>
  <c r="D768" i="10"/>
  <c r="D769" i="10"/>
  <c r="D770" i="10"/>
  <c r="D771" i="10"/>
  <c r="D772" i="10"/>
  <c r="D773" i="10"/>
  <c r="D774" i="10"/>
  <c r="D775" i="10"/>
  <c r="D776" i="10"/>
  <c r="D777" i="10"/>
  <c r="D778" i="10"/>
  <c r="D779" i="10"/>
  <c r="D780" i="10"/>
  <c r="D781" i="10"/>
  <c r="D782" i="10"/>
  <c r="D783" i="10"/>
  <c r="D784" i="10"/>
  <c r="D785" i="10"/>
  <c r="D786" i="10"/>
  <c r="D787" i="10"/>
  <c r="D788" i="10"/>
  <c r="D789" i="10"/>
  <c r="D790" i="10"/>
  <c r="D791" i="10"/>
  <c r="D792" i="10"/>
  <c r="D793" i="10"/>
  <c r="D794" i="10"/>
  <c r="D795" i="10"/>
  <c r="D796" i="10"/>
  <c r="D797" i="10"/>
  <c r="D798" i="10"/>
  <c r="D799" i="10"/>
  <c r="D800" i="10"/>
  <c r="D801" i="10"/>
  <c r="D802" i="10"/>
  <c r="D803" i="10"/>
  <c r="D804" i="10"/>
  <c r="D805" i="10"/>
  <c r="D806" i="10"/>
  <c r="D807" i="10"/>
  <c r="D808" i="10"/>
  <c r="D809" i="10"/>
  <c r="D810" i="10"/>
  <c r="D811" i="10"/>
  <c r="D812" i="10"/>
  <c r="D813" i="10"/>
  <c r="D814" i="10"/>
  <c r="D815" i="10"/>
  <c r="E715" i="10"/>
  <c r="E716" i="10"/>
  <c r="E717" i="10"/>
  <c r="E718" i="10"/>
  <c r="E719" i="10"/>
  <c r="E720" i="10"/>
  <c r="E721" i="10"/>
  <c r="E722" i="10"/>
  <c r="E723" i="10"/>
  <c r="E724" i="10"/>
  <c r="E725" i="10"/>
  <c r="E726" i="10"/>
  <c r="E727" i="10"/>
  <c r="E728" i="10"/>
  <c r="E729" i="10"/>
  <c r="E730" i="10"/>
  <c r="E731" i="10"/>
  <c r="E732" i="10"/>
  <c r="E733" i="10"/>
  <c r="E734" i="10"/>
  <c r="E735" i="10"/>
  <c r="E736" i="10"/>
  <c r="E737" i="10"/>
  <c r="E738" i="10"/>
  <c r="E739" i="10"/>
  <c r="E740" i="10"/>
  <c r="E741" i="10"/>
  <c r="E742" i="10"/>
  <c r="E743" i="10"/>
  <c r="E744" i="10"/>
  <c r="E745" i="10"/>
  <c r="E746" i="10"/>
  <c r="E747" i="10"/>
  <c r="E748" i="10"/>
  <c r="E749" i="10"/>
  <c r="E750" i="10"/>
  <c r="E751" i="10"/>
  <c r="E752" i="10"/>
  <c r="E753" i="10"/>
  <c r="E754" i="10"/>
  <c r="E755" i="10"/>
  <c r="E756" i="10"/>
  <c r="E757" i="10"/>
  <c r="E758" i="10"/>
  <c r="E759" i="10"/>
  <c r="E760" i="10"/>
  <c r="E761" i="10"/>
  <c r="E762" i="10"/>
  <c r="E763" i="10"/>
  <c r="E764" i="10"/>
  <c r="E765" i="10"/>
  <c r="E766" i="10"/>
  <c r="E767" i="10"/>
  <c r="E768" i="10"/>
  <c r="E769" i="10"/>
  <c r="E770" i="10"/>
  <c r="E771" i="10"/>
  <c r="E772" i="10"/>
  <c r="E773" i="10"/>
  <c r="E774" i="10"/>
  <c r="E775" i="10"/>
  <c r="E776" i="10"/>
  <c r="E777" i="10"/>
  <c r="E778" i="10"/>
  <c r="E779" i="10"/>
  <c r="E780" i="10"/>
  <c r="E781" i="10"/>
  <c r="E782" i="10"/>
  <c r="E783" i="10"/>
  <c r="E784" i="10"/>
  <c r="E785" i="10"/>
  <c r="E786" i="10"/>
  <c r="E787" i="10"/>
  <c r="E788" i="10"/>
  <c r="E789" i="10"/>
  <c r="E790" i="10"/>
  <c r="E791" i="10"/>
  <c r="E792" i="10"/>
  <c r="E793" i="10"/>
  <c r="E794" i="10"/>
  <c r="E795" i="10"/>
  <c r="E796" i="10"/>
  <c r="E797" i="10"/>
  <c r="E798" i="10"/>
  <c r="E799" i="10"/>
  <c r="E800" i="10"/>
  <c r="E801" i="10"/>
  <c r="E802" i="10"/>
  <c r="E803" i="10"/>
  <c r="E804" i="10"/>
  <c r="E805" i="10"/>
  <c r="E806" i="10"/>
  <c r="E807" i="10"/>
  <c r="E808" i="10"/>
  <c r="E809" i="10"/>
  <c r="E810" i="10"/>
  <c r="E811" i="10"/>
  <c r="E812" i="10"/>
  <c r="E813" i="10"/>
  <c r="E814" i="10"/>
  <c r="E815" i="10"/>
  <c r="F715" i="10"/>
  <c r="F716" i="10"/>
  <c r="F717" i="10"/>
  <c r="F718" i="10"/>
  <c r="F719" i="10"/>
  <c r="F720" i="10"/>
  <c r="F721" i="10"/>
  <c r="F722" i="10"/>
  <c r="F723" i="10"/>
  <c r="F724" i="10"/>
  <c r="F725" i="10"/>
  <c r="F726" i="10"/>
  <c r="F727" i="10"/>
  <c r="F728" i="10"/>
  <c r="F729" i="10"/>
  <c r="F730" i="10"/>
  <c r="F731" i="10"/>
  <c r="F732" i="10"/>
  <c r="F733" i="10"/>
  <c r="F734" i="10"/>
  <c r="F735" i="10"/>
  <c r="F736" i="10"/>
  <c r="F737" i="10"/>
  <c r="F738" i="10"/>
  <c r="F739" i="10"/>
  <c r="F740" i="10"/>
  <c r="F741" i="10"/>
  <c r="F742" i="10"/>
  <c r="F743" i="10"/>
  <c r="F744" i="10"/>
  <c r="F745" i="10"/>
  <c r="F746" i="10"/>
  <c r="F747" i="10"/>
  <c r="F748" i="10"/>
  <c r="F749" i="10"/>
  <c r="F750" i="10"/>
  <c r="F751" i="10"/>
  <c r="F752" i="10"/>
  <c r="F753" i="10"/>
  <c r="F754" i="10"/>
  <c r="F755" i="10"/>
  <c r="F756" i="10"/>
  <c r="F757" i="10"/>
  <c r="F758" i="10"/>
  <c r="F759" i="10"/>
  <c r="F760" i="10"/>
  <c r="F761" i="10"/>
  <c r="F762" i="10"/>
  <c r="F763" i="10"/>
  <c r="F764" i="10"/>
  <c r="F765" i="10"/>
  <c r="F766" i="10"/>
  <c r="F767" i="10"/>
  <c r="F768" i="10"/>
  <c r="F769" i="10"/>
  <c r="F770" i="10"/>
  <c r="F771" i="10"/>
  <c r="F772" i="10"/>
  <c r="F773" i="10"/>
  <c r="F774" i="10"/>
  <c r="F775" i="10"/>
  <c r="F776" i="10"/>
  <c r="F777" i="10"/>
  <c r="F778" i="10"/>
  <c r="F779" i="10"/>
  <c r="F780" i="10"/>
  <c r="F781" i="10"/>
  <c r="F782" i="10"/>
  <c r="F783" i="10"/>
  <c r="F784" i="10"/>
  <c r="F785" i="10"/>
  <c r="F786" i="10"/>
  <c r="F787" i="10"/>
  <c r="F788" i="10"/>
  <c r="F789" i="10"/>
  <c r="F790" i="10"/>
  <c r="F791" i="10"/>
  <c r="F792" i="10"/>
  <c r="F793" i="10"/>
  <c r="F794" i="10"/>
  <c r="F795" i="10"/>
  <c r="F796" i="10"/>
  <c r="F797" i="10"/>
  <c r="F798" i="10"/>
  <c r="F799" i="10"/>
  <c r="F800" i="10"/>
  <c r="F801" i="10"/>
  <c r="F802" i="10"/>
  <c r="F803" i="10"/>
  <c r="F804" i="10"/>
  <c r="F805" i="10"/>
  <c r="F806" i="10"/>
  <c r="F807" i="10"/>
  <c r="F808" i="10"/>
  <c r="F809" i="10"/>
  <c r="F810" i="10"/>
  <c r="F811" i="10"/>
  <c r="F812" i="10"/>
  <c r="F813" i="10"/>
  <c r="F814" i="10"/>
  <c r="F815" i="10"/>
  <c r="P815" i="10"/>
  <c r="K815" i="10"/>
  <c r="I815" i="10"/>
  <c r="P814" i="10"/>
  <c r="K814" i="10"/>
  <c r="I814" i="10"/>
  <c r="P813" i="10"/>
  <c r="K813" i="10"/>
  <c r="I813" i="10"/>
  <c r="P812" i="10"/>
  <c r="K812" i="10"/>
  <c r="I812" i="10"/>
  <c r="P811" i="10"/>
  <c r="K811" i="10"/>
  <c r="I811" i="10"/>
  <c r="P810" i="10"/>
  <c r="K810" i="10"/>
  <c r="I810" i="10"/>
  <c r="P809" i="10"/>
  <c r="K809" i="10"/>
  <c r="I809" i="10"/>
  <c r="P808" i="10"/>
  <c r="K808" i="10"/>
  <c r="I808" i="10"/>
  <c r="P807" i="10"/>
  <c r="K807" i="10"/>
  <c r="I807" i="10"/>
  <c r="P806" i="10"/>
  <c r="K806" i="10"/>
  <c r="I806" i="10"/>
  <c r="P805" i="10"/>
  <c r="K805" i="10"/>
  <c r="I805" i="10"/>
  <c r="P804" i="10"/>
  <c r="K804" i="10"/>
  <c r="I804" i="10"/>
  <c r="P803" i="10"/>
  <c r="K803" i="10"/>
  <c r="I803" i="10"/>
  <c r="P802" i="10"/>
  <c r="K802" i="10"/>
  <c r="I802" i="10"/>
  <c r="P801" i="10"/>
  <c r="K801" i="10"/>
  <c r="I801" i="10"/>
  <c r="P800" i="10"/>
  <c r="K800" i="10"/>
  <c r="I800" i="10"/>
  <c r="P799" i="10"/>
  <c r="K799" i="10"/>
  <c r="I799" i="10"/>
  <c r="P798" i="10"/>
  <c r="K798" i="10"/>
  <c r="I798" i="10"/>
  <c r="P797" i="10"/>
  <c r="K797" i="10"/>
  <c r="I797" i="10"/>
  <c r="P796" i="10"/>
  <c r="K796" i="10"/>
  <c r="I796" i="10"/>
  <c r="P795" i="10"/>
  <c r="K795" i="10"/>
  <c r="I795" i="10"/>
  <c r="P794" i="10"/>
  <c r="K794" i="10"/>
  <c r="I794" i="10"/>
  <c r="P793" i="10"/>
  <c r="K793" i="10"/>
  <c r="I793" i="10"/>
  <c r="P792" i="10"/>
  <c r="K792" i="10"/>
  <c r="I792" i="10"/>
  <c r="P791" i="10"/>
  <c r="K791" i="10"/>
  <c r="I791" i="10"/>
  <c r="P790" i="10"/>
  <c r="K790" i="10"/>
  <c r="I790" i="10"/>
  <c r="P789" i="10"/>
  <c r="K789" i="10"/>
  <c r="I789" i="10"/>
  <c r="P788" i="10"/>
  <c r="K788" i="10"/>
  <c r="I788" i="10"/>
  <c r="P787" i="10"/>
  <c r="K787" i="10"/>
  <c r="I787" i="10"/>
  <c r="P786" i="10"/>
  <c r="K786" i="10"/>
  <c r="I786" i="10"/>
  <c r="P785" i="10"/>
  <c r="K785" i="10"/>
  <c r="I785" i="10"/>
  <c r="P784" i="10"/>
  <c r="K784" i="10"/>
  <c r="I784" i="10"/>
  <c r="P783" i="10"/>
  <c r="K783" i="10"/>
  <c r="I783" i="10"/>
  <c r="P782" i="10"/>
  <c r="K782" i="10"/>
  <c r="I782" i="10"/>
  <c r="P781" i="10"/>
  <c r="K781" i="10"/>
  <c r="I781" i="10"/>
  <c r="P780" i="10"/>
  <c r="K780" i="10"/>
  <c r="I780" i="10"/>
  <c r="P779" i="10"/>
  <c r="K779" i="10"/>
  <c r="I779" i="10"/>
  <c r="P778" i="10"/>
  <c r="K778" i="10"/>
  <c r="I778" i="10"/>
  <c r="P777" i="10"/>
  <c r="K777" i="10"/>
  <c r="I777" i="10"/>
  <c r="P776" i="10"/>
  <c r="K776" i="10"/>
  <c r="I776" i="10"/>
  <c r="P775" i="10"/>
  <c r="K775" i="10"/>
  <c r="I775" i="10"/>
  <c r="P774" i="10"/>
  <c r="K774" i="10"/>
  <c r="I774" i="10"/>
  <c r="P773" i="10"/>
  <c r="K773" i="10"/>
  <c r="I773" i="10"/>
  <c r="P772" i="10"/>
  <c r="K772" i="10"/>
  <c r="I772" i="10"/>
  <c r="P771" i="10"/>
  <c r="K771" i="10"/>
  <c r="I771" i="10"/>
  <c r="P770" i="10"/>
  <c r="K770" i="10"/>
  <c r="I770" i="10"/>
  <c r="P769" i="10"/>
  <c r="K769" i="10"/>
  <c r="I769" i="10"/>
  <c r="P768" i="10"/>
  <c r="K768" i="10"/>
  <c r="I768" i="10"/>
  <c r="P767" i="10"/>
  <c r="K767" i="10"/>
  <c r="I767" i="10"/>
  <c r="P766" i="10"/>
  <c r="K766" i="10"/>
  <c r="I766" i="10"/>
  <c r="P765" i="10"/>
  <c r="K765" i="10"/>
  <c r="I765" i="10"/>
  <c r="P764" i="10"/>
  <c r="K764" i="10"/>
  <c r="I764" i="10"/>
  <c r="P763" i="10"/>
  <c r="K763" i="10"/>
  <c r="I763" i="10"/>
  <c r="P762" i="10"/>
  <c r="K762" i="10"/>
  <c r="I762" i="10"/>
  <c r="P761" i="10"/>
  <c r="K761" i="10"/>
  <c r="I761" i="10"/>
  <c r="P760" i="10"/>
  <c r="K760" i="10"/>
  <c r="I760" i="10"/>
  <c r="P759" i="10"/>
  <c r="K759" i="10"/>
  <c r="I759" i="10"/>
  <c r="P758" i="10"/>
  <c r="K758" i="10"/>
  <c r="I758" i="10"/>
  <c r="P757" i="10"/>
  <c r="K757" i="10"/>
  <c r="I757" i="10"/>
  <c r="P756" i="10"/>
  <c r="K756" i="10"/>
  <c r="I756" i="10"/>
  <c r="P755" i="10"/>
  <c r="K755" i="10"/>
  <c r="I755" i="10"/>
  <c r="P754" i="10"/>
  <c r="K754" i="10"/>
  <c r="I754" i="10"/>
  <c r="P753" i="10"/>
  <c r="K753" i="10"/>
  <c r="I753" i="10"/>
  <c r="P752" i="10"/>
  <c r="K752" i="10"/>
  <c r="I752" i="10"/>
  <c r="P751" i="10"/>
  <c r="K751" i="10"/>
  <c r="I751" i="10"/>
  <c r="P750" i="10"/>
  <c r="K750" i="10"/>
  <c r="I750" i="10"/>
  <c r="P749" i="10"/>
  <c r="K749" i="10"/>
  <c r="I749" i="10"/>
  <c r="P748" i="10"/>
  <c r="K748" i="10"/>
  <c r="I748" i="10"/>
  <c r="P747" i="10"/>
  <c r="K747" i="10"/>
  <c r="I747" i="10"/>
  <c r="P746" i="10"/>
  <c r="K746" i="10"/>
  <c r="I746" i="10"/>
  <c r="P745" i="10"/>
  <c r="K745" i="10"/>
  <c r="I745" i="10"/>
  <c r="P744" i="10"/>
  <c r="K744" i="10"/>
  <c r="I744" i="10"/>
  <c r="P743" i="10"/>
  <c r="K743" i="10"/>
  <c r="I743" i="10"/>
  <c r="P742" i="10"/>
  <c r="K742" i="10"/>
  <c r="I742" i="10"/>
  <c r="P741" i="10"/>
  <c r="K741" i="10"/>
  <c r="I741" i="10"/>
  <c r="P740" i="10"/>
  <c r="K740" i="10"/>
  <c r="I740" i="10"/>
  <c r="P739" i="10"/>
  <c r="K739" i="10"/>
  <c r="I739" i="10"/>
  <c r="P738" i="10"/>
  <c r="K738" i="10"/>
  <c r="I738" i="10"/>
  <c r="P737" i="10"/>
  <c r="K737" i="10"/>
  <c r="I737" i="10"/>
  <c r="P736" i="10"/>
  <c r="K736" i="10"/>
  <c r="I736" i="10"/>
  <c r="P735" i="10"/>
  <c r="K735" i="10"/>
  <c r="I735" i="10"/>
  <c r="P734" i="10"/>
  <c r="K734" i="10"/>
  <c r="I734" i="10"/>
  <c r="P733" i="10"/>
  <c r="K733" i="10"/>
  <c r="I733" i="10"/>
  <c r="P732" i="10"/>
  <c r="K732" i="10"/>
  <c r="I732" i="10"/>
  <c r="P731" i="10"/>
  <c r="K731" i="10"/>
  <c r="I731" i="10"/>
  <c r="P730" i="10"/>
  <c r="K730" i="10"/>
  <c r="I730" i="10"/>
  <c r="P729" i="10"/>
  <c r="K729" i="10"/>
  <c r="I729" i="10"/>
  <c r="P728" i="10"/>
  <c r="K728" i="10"/>
  <c r="I728" i="10"/>
  <c r="P727" i="10"/>
  <c r="K727" i="10"/>
  <c r="I727" i="10"/>
  <c r="P726" i="10"/>
  <c r="K726" i="10"/>
  <c r="I726" i="10"/>
  <c r="P725" i="10"/>
  <c r="K725" i="10"/>
  <c r="I725" i="10"/>
  <c r="P724" i="10"/>
  <c r="K724" i="10"/>
  <c r="I724" i="10"/>
  <c r="P723" i="10"/>
  <c r="K723" i="10"/>
  <c r="I723" i="10"/>
  <c r="P722" i="10"/>
  <c r="K722" i="10"/>
  <c r="I722" i="10"/>
  <c r="P721" i="10"/>
  <c r="K721" i="10"/>
  <c r="I721" i="10"/>
  <c r="P720" i="10"/>
  <c r="K720" i="10"/>
  <c r="I720" i="10"/>
  <c r="P719" i="10"/>
  <c r="K719" i="10"/>
  <c r="I719" i="10"/>
  <c r="P718" i="10"/>
  <c r="K718" i="10"/>
  <c r="I718" i="10"/>
  <c r="P717" i="10"/>
  <c r="K717" i="10"/>
  <c r="I717" i="10"/>
  <c r="P716" i="10"/>
  <c r="K716" i="10"/>
  <c r="I716" i="10"/>
  <c r="P715" i="10"/>
  <c r="K715" i="10"/>
  <c r="I715" i="10"/>
  <c r="B788" i="10" l="1"/>
  <c r="B784" i="10"/>
  <c r="B780" i="10"/>
  <c r="B776" i="10"/>
  <c r="B772" i="10"/>
  <c r="B768" i="10"/>
  <c r="B764" i="10"/>
  <c r="B760" i="10"/>
  <c r="B756" i="10"/>
  <c r="B752" i="10"/>
  <c r="B748" i="10"/>
  <c r="B744" i="10"/>
  <c r="B740" i="10"/>
  <c r="B736" i="10"/>
  <c r="B732" i="10"/>
  <c r="B728" i="10"/>
  <c r="B724" i="10"/>
  <c r="B720" i="10"/>
  <c r="B716" i="10"/>
  <c r="B783" i="10"/>
  <c r="B779" i="10"/>
  <c r="B775" i="10"/>
  <c r="B771" i="10"/>
  <c r="B755" i="10"/>
  <c r="B723" i="10"/>
  <c r="B719" i="10"/>
  <c r="B790" i="10"/>
  <c r="B786" i="10"/>
  <c r="B782" i="10"/>
  <c r="B778" i="10"/>
  <c r="B774" i="10"/>
  <c r="B770" i="10"/>
  <c r="B766" i="10"/>
  <c r="B762" i="10"/>
  <c r="B758" i="10"/>
  <c r="B750" i="10"/>
  <c r="B746" i="10"/>
  <c r="B742" i="10"/>
  <c r="B738" i="10"/>
  <c r="B734" i="10"/>
  <c r="B730" i="10"/>
  <c r="B726" i="10"/>
  <c r="B781" i="10"/>
  <c r="B777" i="10"/>
  <c r="B773" i="10"/>
  <c r="B769" i="10"/>
  <c r="B757" i="10"/>
  <c r="B753" i="10"/>
  <c r="B745" i="10"/>
  <c r="B741" i="10"/>
  <c r="B733" i="10"/>
  <c r="B729" i="10"/>
  <c r="B725" i="10"/>
  <c r="B721" i="10"/>
  <c r="B717" i="10"/>
  <c r="B802" i="10"/>
  <c r="B798" i="10"/>
  <c r="B794" i="10"/>
  <c r="B767" i="10"/>
  <c r="B763" i="10"/>
  <c r="B759" i="10"/>
  <c r="B751" i="10"/>
  <c r="B747" i="10"/>
  <c r="B743" i="10"/>
  <c r="B739" i="10"/>
  <c r="B735" i="10"/>
  <c r="B731" i="10"/>
  <c r="B727" i="10"/>
  <c r="B715" i="10"/>
  <c r="B812" i="10"/>
  <c r="B804" i="10"/>
  <c r="B800" i="10"/>
  <c r="B796" i="10"/>
  <c r="B792" i="10"/>
  <c r="B765" i="10"/>
  <c r="B761" i="10"/>
  <c r="B749" i="10"/>
  <c r="B737" i="10"/>
  <c r="B809" i="10"/>
  <c r="B797" i="10"/>
  <c r="B793" i="10"/>
  <c r="B789" i="10"/>
  <c r="B785" i="10"/>
  <c r="B754" i="10"/>
  <c r="B722" i="10"/>
  <c r="B718" i="10"/>
  <c r="B807" i="10"/>
  <c r="B799" i="10"/>
  <c r="B795" i="10"/>
  <c r="B791" i="10"/>
  <c r="B787" i="10"/>
  <c r="C712" i="10" l="1"/>
  <c r="C713" i="10"/>
  <c r="C714" i="10"/>
  <c r="D712" i="10"/>
  <c r="D713" i="10"/>
  <c r="D714" i="10"/>
  <c r="E712" i="10"/>
  <c r="E713" i="10"/>
  <c r="E714" i="10"/>
  <c r="F712" i="10"/>
  <c r="F713" i="10"/>
  <c r="F714" i="10"/>
  <c r="P714" i="10"/>
  <c r="K714" i="10"/>
  <c r="I714" i="10"/>
  <c r="P713" i="10"/>
  <c r="K713" i="10"/>
  <c r="I713" i="10"/>
  <c r="P712" i="10"/>
  <c r="K712" i="10"/>
  <c r="I712" i="10"/>
  <c r="B714" i="10" l="1"/>
  <c r="B713" i="10"/>
  <c r="B712" i="10"/>
  <c r="C703" i="10" l="1"/>
  <c r="C704" i="10"/>
  <c r="C705" i="10"/>
  <c r="C706" i="10"/>
  <c r="C707" i="10"/>
  <c r="C708" i="10"/>
  <c r="C709" i="10"/>
  <c r="C710" i="10"/>
  <c r="C711" i="10"/>
  <c r="D703" i="10"/>
  <c r="D704" i="10"/>
  <c r="D705" i="10"/>
  <c r="D706" i="10"/>
  <c r="D707" i="10"/>
  <c r="D708" i="10"/>
  <c r="D709" i="10"/>
  <c r="D710" i="10"/>
  <c r="D711" i="10"/>
  <c r="E703" i="10"/>
  <c r="E704" i="10"/>
  <c r="E705" i="10"/>
  <c r="E706" i="10"/>
  <c r="E707" i="10"/>
  <c r="E708" i="10"/>
  <c r="E709" i="10"/>
  <c r="E710" i="10"/>
  <c r="E711" i="10"/>
  <c r="F703" i="10"/>
  <c r="F704" i="10"/>
  <c r="F705" i="10"/>
  <c r="F706" i="10"/>
  <c r="F707" i="10"/>
  <c r="F708" i="10"/>
  <c r="F709" i="10"/>
  <c r="F710" i="10"/>
  <c r="F711" i="10"/>
  <c r="P711" i="10"/>
  <c r="K711" i="10"/>
  <c r="I711" i="10"/>
  <c r="P710" i="10"/>
  <c r="K710" i="10"/>
  <c r="I710" i="10"/>
  <c r="P709" i="10"/>
  <c r="K709" i="10"/>
  <c r="I709" i="10"/>
  <c r="P708" i="10"/>
  <c r="K708" i="10"/>
  <c r="I708" i="10"/>
  <c r="P707" i="10"/>
  <c r="K707" i="10"/>
  <c r="I707" i="10"/>
  <c r="P706" i="10"/>
  <c r="K706" i="10"/>
  <c r="I706" i="10"/>
  <c r="P705" i="10"/>
  <c r="K705" i="10"/>
  <c r="I705" i="10"/>
  <c r="P704" i="10"/>
  <c r="K704" i="10"/>
  <c r="I704" i="10"/>
  <c r="P703" i="10"/>
  <c r="K703" i="10"/>
  <c r="I703" i="10"/>
  <c r="B710" i="10" l="1"/>
  <c r="B706" i="10"/>
  <c r="B711" i="10"/>
  <c r="B707" i="10"/>
  <c r="B709" i="10"/>
  <c r="B704" i="10"/>
  <c r="B708" i="10"/>
  <c r="B705" i="10"/>
  <c r="B703" i="10"/>
  <c r="C586" i="10" l="1"/>
  <c r="C587" i="10"/>
  <c r="C588" i="10"/>
  <c r="C589" i="10"/>
  <c r="C590" i="10"/>
  <c r="C591" i="10"/>
  <c r="C592" i="10"/>
  <c r="C593" i="10"/>
  <c r="C594" i="10"/>
  <c r="C595" i="10"/>
  <c r="C596" i="10"/>
  <c r="C597" i="10"/>
  <c r="C598" i="10"/>
  <c r="C599" i="10"/>
  <c r="C600" i="10"/>
  <c r="C601" i="10"/>
  <c r="C602" i="10"/>
  <c r="C603" i="10"/>
  <c r="C604" i="10"/>
  <c r="C605" i="10"/>
  <c r="C606" i="10"/>
  <c r="C607" i="10"/>
  <c r="C608" i="10"/>
  <c r="C609" i="10"/>
  <c r="C610" i="10"/>
  <c r="C611" i="10"/>
  <c r="C612" i="10"/>
  <c r="C613" i="10"/>
  <c r="C614" i="10"/>
  <c r="C615" i="10"/>
  <c r="C616" i="10"/>
  <c r="C617" i="10"/>
  <c r="C618" i="10"/>
  <c r="C619" i="10"/>
  <c r="C620" i="10"/>
  <c r="C621" i="10"/>
  <c r="C622" i="10"/>
  <c r="C623" i="10"/>
  <c r="C624" i="10"/>
  <c r="C625" i="10"/>
  <c r="C626" i="10"/>
  <c r="C627" i="10"/>
  <c r="C628" i="10"/>
  <c r="C629" i="10"/>
  <c r="C630" i="10"/>
  <c r="C631" i="10"/>
  <c r="C632" i="10"/>
  <c r="C633" i="10"/>
  <c r="C634" i="10"/>
  <c r="C635" i="10"/>
  <c r="C636" i="10"/>
  <c r="C637" i="10"/>
  <c r="C638" i="10"/>
  <c r="C639" i="10"/>
  <c r="C640" i="10"/>
  <c r="C641" i="10"/>
  <c r="C642" i="10"/>
  <c r="C643" i="10"/>
  <c r="C644" i="10"/>
  <c r="C645" i="10"/>
  <c r="C646" i="10"/>
  <c r="C647" i="10"/>
  <c r="C648" i="10"/>
  <c r="C649" i="10"/>
  <c r="C650" i="10"/>
  <c r="C651" i="10"/>
  <c r="C652" i="10"/>
  <c r="C653" i="10"/>
  <c r="C654" i="10"/>
  <c r="C655" i="10"/>
  <c r="C656" i="10"/>
  <c r="C657" i="10"/>
  <c r="C658" i="10"/>
  <c r="C659" i="10"/>
  <c r="C660" i="10"/>
  <c r="C661" i="10"/>
  <c r="C662" i="10"/>
  <c r="C663" i="10"/>
  <c r="C664" i="10"/>
  <c r="C665" i="10"/>
  <c r="C666" i="10"/>
  <c r="C667" i="10"/>
  <c r="C668" i="10"/>
  <c r="C669" i="10"/>
  <c r="C670" i="10"/>
  <c r="C671" i="10"/>
  <c r="C672" i="10"/>
  <c r="C673" i="10"/>
  <c r="C674" i="10"/>
  <c r="C675" i="10"/>
  <c r="C676" i="10"/>
  <c r="C677" i="10"/>
  <c r="C678" i="10"/>
  <c r="C679" i="10"/>
  <c r="C680" i="10"/>
  <c r="C681" i="10"/>
  <c r="C682" i="10"/>
  <c r="C683" i="10"/>
  <c r="C684" i="10"/>
  <c r="C685" i="10"/>
  <c r="C686" i="10"/>
  <c r="C687" i="10"/>
  <c r="C688" i="10"/>
  <c r="C689" i="10"/>
  <c r="C690" i="10"/>
  <c r="C691" i="10"/>
  <c r="C692" i="10"/>
  <c r="C693" i="10"/>
  <c r="C694" i="10"/>
  <c r="C695" i="10"/>
  <c r="C696" i="10"/>
  <c r="C697" i="10"/>
  <c r="C698" i="10"/>
  <c r="C699" i="10"/>
  <c r="C700" i="10"/>
  <c r="C701" i="10"/>
  <c r="C702" i="10"/>
  <c r="D586" i="10"/>
  <c r="D587" i="10"/>
  <c r="D588" i="10"/>
  <c r="D589" i="10"/>
  <c r="D590" i="10"/>
  <c r="D591" i="10"/>
  <c r="D592" i="10"/>
  <c r="D593" i="10"/>
  <c r="D594" i="10"/>
  <c r="D595" i="10"/>
  <c r="D596" i="10"/>
  <c r="D597" i="10"/>
  <c r="D598" i="10"/>
  <c r="D599" i="10"/>
  <c r="D600" i="10"/>
  <c r="D601" i="10"/>
  <c r="D602" i="10"/>
  <c r="D603" i="10"/>
  <c r="D604" i="10"/>
  <c r="D605" i="10"/>
  <c r="D606" i="10"/>
  <c r="D607" i="10"/>
  <c r="D608" i="10"/>
  <c r="D609" i="10"/>
  <c r="D610" i="10"/>
  <c r="D611" i="10"/>
  <c r="D612" i="10"/>
  <c r="D613" i="10"/>
  <c r="D614" i="10"/>
  <c r="D615" i="10"/>
  <c r="D616" i="10"/>
  <c r="D617" i="10"/>
  <c r="D618" i="10"/>
  <c r="D619" i="10"/>
  <c r="D620" i="10"/>
  <c r="D621" i="10"/>
  <c r="D622" i="10"/>
  <c r="D623" i="10"/>
  <c r="D624" i="10"/>
  <c r="D625" i="10"/>
  <c r="D626" i="10"/>
  <c r="D627" i="10"/>
  <c r="D628" i="10"/>
  <c r="D629" i="10"/>
  <c r="D630" i="10"/>
  <c r="D631" i="10"/>
  <c r="D632" i="10"/>
  <c r="D633" i="10"/>
  <c r="D634" i="10"/>
  <c r="D635" i="10"/>
  <c r="D636" i="10"/>
  <c r="D637" i="10"/>
  <c r="D638" i="10"/>
  <c r="D639" i="10"/>
  <c r="D640" i="10"/>
  <c r="D641" i="10"/>
  <c r="D642" i="10"/>
  <c r="D643" i="10"/>
  <c r="D644" i="10"/>
  <c r="D645" i="10"/>
  <c r="D646" i="10"/>
  <c r="D647" i="10"/>
  <c r="D648" i="10"/>
  <c r="D649" i="10"/>
  <c r="D650" i="10"/>
  <c r="D651" i="10"/>
  <c r="D652" i="10"/>
  <c r="D653" i="10"/>
  <c r="D654" i="10"/>
  <c r="D655" i="10"/>
  <c r="D656" i="10"/>
  <c r="D657" i="10"/>
  <c r="D658" i="10"/>
  <c r="D659" i="10"/>
  <c r="D660" i="10"/>
  <c r="D661" i="10"/>
  <c r="D662" i="10"/>
  <c r="D663" i="10"/>
  <c r="D664" i="10"/>
  <c r="D665" i="10"/>
  <c r="D666" i="10"/>
  <c r="D667" i="10"/>
  <c r="D668" i="10"/>
  <c r="D669" i="10"/>
  <c r="D670" i="10"/>
  <c r="D671" i="10"/>
  <c r="D672" i="10"/>
  <c r="D673" i="10"/>
  <c r="D674" i="10"/>
  <c r="D675" i="10"/>
  <c r="D676" i="10"/>
  <c r="D677" i="10"/>
  <c r="D678" i="10"/>
  <c r="D679" i="10"/>
  <c r="D680" i="10"/>
  <c r="D681" i="10"/>
  <c r="D682" i="10"/>
  <c r="D683" i="10"/>
  <c r="D684" i="10"/>
  <c r="D685" i="10"/>
  <c r="D686" i="10"/>
  <c r="D687" i="10"/>
  <c r="D688" i="10"/>
  <c r="D689" i="10"/>
  <c r="D690" i="10"/>
  <c r="D691" i="10"/>
  <c r="D692" i="10"/>
  <c r="D693" i="10"/>
  <c r="D694" i="10"/>
  <c r="D695" i="10"/>
  <c r="D696" i="10"/>
  <c r="D697" i="10"/>
  <c r="D698" i="10"/>
  <c r="D699" i="10"/>
  <c r="D700" i="10"/>
  <c r="D701" i="10"/>
  <c r="D702" i="10"/>
  <c r="E586" i="10"/>
  <c r="E587" i="10"/>
  <c r="E588" i="10"/>
  <c r="E589" i="10"/>
  <c r="E590" i="10"/>
  <c r="E591" i="10"/>
  <c r="E592" i="10"/>
  <c r="E593" i="10"/>
  <c r="E594" i="10"/>
  <c r="E595" i="10"/>
  <c r="E596" i="10"/>
  <c r="E597" i="10"/>
  <c r="E598" i="10"/>
  <c r="E599" i="10"/>
  <c r="E600" i="10"/>
  <c r="E601" i="10"/>
  <c r="E602" i="10"/>
  <c r="E603" i="10"/>
  <c r="E604" i="10"/>
  <c r="E605" i="10"/>
  <c r="E606" i="10"/>
  <c r="E607" i="10"/>
  <c r="E608" i="10"/>
  <c r="E609" i="10"/>
  <c r="E610" i="10"/>
  <c r="E611" i="10"/>
  <c r="E612" i="10"/>
  <c r="E613" i="10"/>
  <c r="E614" i="10"/>
  <c r="E615" i="10"/>
  <c r="E616" i="10"/>
  <c r="E617" i="10"/>
  <c r="E618" i="10"/>
  <c r="E619" i="10"/>
  <c r="E620" i="10"/>
  <c r="E621" i="10"/>
  <c r="E622" i="10"/>
  <c r="E623" i="10"/>
  <c r="E624" i="10"/>
  <c r="E625" i="10"/>
  <c r="E626" i="10"/>
  <c r="E627" i="10"/>
  <c r="E628" i="10"/>
  <c r="E629" i="10"/>
  <c r="E630" i="10"/>
  <c r="E631" i="10"/>
  <c r="E632" i="10"/>
  <c r="E633" i="10"/>
  <c r="E634" i="10"/>
  <c r="E635" i="10"/>
  <c r="E636" i="10"/>
  <c r="E637" i="10"/>
  <c r="E638" i="10"/>
  <c r="E639" i="10"/>
  <c r="E640" i="10"/>
  <c r="E641" i="10"/>
  <c r="E642" i="10"/>
  <c r="E643" i="10"/>
  <c r="E644" i="10"/>
  <c r="E645" i="10"/>
  <c r="E646" i="10"/>
  <c r="E647" i="10"/>
  <c r="E648" i="10"/>
  <c r="E649" i="10"/>
  <c r="E650" i="10"/>
  <c r="E651" i="10"/>
  <c r="E652" i="10"/>
  <c r="E653" i="10"/>
  <c r="E654" i="10"/>
  <c r="E655" i="10"/>
  <c r="E656" i="10"/>
  <c r="E657" i="10"/>
  <c r="E658" i="10"/>
  <c r="E659" i="10"/>
  <c r="E660" i="10"/>
  <c r="E661" i="10"/>
  <c r="E662" i="10"/>
  <c r="E663" i="10"/>
  <c r="E664" i="10"/>
  <c r="E665" i="10"/>
  <c r="E666" i="10"/>
  <c r="E667" i="10"/>
  <c r="E668" i="10"/>
  <c r="E669" i="10"/>
  <c r="E670" i="10"/>
  <c r="E671" i="10"/>
  <c r="E672" i="10"/>
  <c r="E673" i="10"/>
  <c r="E674" i="10"/>
  <c r="E675" i="10"/>
  <c r="E676" i="10"/>
  <c r="E677" i="10"/>
  <c r="E678" i="10"/>
  <c r="E679" i="10"/>
  <c r="E680" i="10"/>
  <c r="E681" i="10"/>
  <c r="E682" i="10"/>
  <c r="E683" i="10"/>
  <c r="E684" i="10"/>
  <c r="E685" i="10"/>
  <c r="E686" i="10"/>
  <c r="E687" i="10"/>
  <c r="E688" i="10"/>
  <c r="E689" i="10"/>
  <c r="E690" i="10"/>
  <c r="E691" i="10"/>
  <c r="E692" i="10"/>
  <c r="E693" i="10"/>
  <c r="E694" i="10"/>
  <c r="E695" i="10"/>
  <c r="E696" i="10"/>
  <c r="E697" i="10"/>
  <c r="E698" i="10"/>
  <c r="E699" i="10"/>
  <c r="E700" i="10"/>
  <c r="E701" i="10"/>
  <c r="E702" i="10"/>
  <c r="F586" i="10"/>
  <c r="F587" i="10"/>
  <c r="F588" i="10"/>
  <c r="F589" i="10"/>
  <c r="F590" i="10"/>
  <c r="F591" i="10"/>
  <c r="F592" i="10"/>
  <c r="F593" i="10"/>
  <c r="F594" i="10"/>
  <c r="F595" i="10"/>
  <c r="F596" i="10"/>
  <c r="F597" i="10"/>
  <c r="F598" i="10"/>
  <c r="F599" i="10"/>
  <c r="F600" i="10"/>
  <c r="F601" i="10"/>
  <c r="F602" i="10"/>
  <c r="F603" i="10"/>
  <c r="F604" i="10"/>
  <c r="F605" i="10"/>
  <c r="F606" i="10"/>
  <c r="F607" i="10"/>
  <c r="F608" i="10"/>
  <c r="F609" i="10"/>
  <c r="F610" i="10"/>
  <c r="F611" i="10"/>
  <c r="F612" i="10"/>
  <c r="F613" i="10"/>
  <c r="F614" i="10"/>
  <c r="F615" i="10"/>
  <c r="F616" i="10"/>
  <c r="F617" i="10"/>
  <c r="F618" i="10"/>
  <c r="F619" i="10"/>
  <c r="F620" i="10"/>
  <c r="F621" i="10"/>
  <c r="F622" i="10"/>
  <c r="F623" i="10"/>
  <c r="F624" i="10"/>
  <c r="F625" i="10"/>
  <c r="F626" i="10"/>
  <c r="F627" i="10"/>
  <c r="F628" i="10"/>
  <c r="F629" i="10"/>
  <c r="F630" i="10"/>
  <c r="F631" i="10"/>
  <c r="F632" i="10"/>
  <c r="F633" i="10"/>
  <c r="F634" i="10"/>
  <c r="F635" i="10"/>
  <c r="F636" i="10"/>
  <c r="F637" i="10"/>
  <c r="F638" i="10"/>
  <c r="F639" i="10"/>
  <c r="F640" i="10"/>
  <c r="F641" i="10"/>
  <c r="F642" i="10"/>
  <c r="F643" i="10"/>
  <c r="F644" i="10"/>
  <c r="F645" i="10"/>
  <c r="F646" i="10"/>
  <c r="F647" i="10"/>
  <c r="F648" i="10"/>
  <c r="F649" i="10"/>
  <c r="F650" i="10"/>
  <c r="F651" i="10"/>
  <c r="F652" i="10"/>
  <c r="F653" i="10"/>
  <c r="F654" i="10"/>
  <c r="F655" i="10"/>
  <c r="F656" i="10"/>
  <c r="F657" i="10"/>
  <c r="F658" i="10"/>
  <c r="F659" i="10"/>
  <c r="F660" i="10"/>
  <c r="F661" i="10"/>
  <c r="F662" i="10"/>
  <c r="F663" i="10"/>
  <c r="F664" i="10"/>
  <c r="F665" i="10"/>
  <c r="F666" i="10"/>
  <c r="F667" i="10"/>
  <c r="F668" i="10"/>
  <c r="F669" i="10"/>
  <c r="F670" i="10"/>
  <c r="F671" i="10"/>
  <c r="F672" i="10"/>
  <c r="F673" i="10"/>
  <c r="F674" i="10"/>
  <c r="F675" i="10"/>
  <c r="F676" i="10"/>
  <c r="F677" i="10"/>
  <c r="F678" i="10"/>
  <c r="F679" i="10"/>
  <c r="F680" i="10"/>
  <c r="F681" i="10"/>
  <c r="F682" i="10"/>
  <c r="F683" i="10"/>
  <c r="F684" i="10"/>
  <c r="F685" i="10"/>
  <c r="F686" i="10"/>
  <c r="F687" i="10"/>
  <c r="F688" i="10"/>
  <c r="F689" i="10"/>
  <c r="F690" i="10"/>
  <c r="F691" i="10"/>
  <c r="F692" i="10"/>
  <c r="F693" i="10"/>
  <c r="F694" i="10"/>
  <c r="F695" i="10"/>
  <c r="F696" i="10"/>
  <c r="F697" i="10"/>
  <c r="F698" i="10"/>
  <c r="F699" i="10"/>
  <c r="F700" i="10"/>
  <c r="F701" i="10"/>
  <c r="F702" i="10"/>
  <c r="I587" i="10"/>
  <c r="I588" i="10"/>
  <c r="I589" i="10"/>
  <c r="I592" i="10"/>
  <c r="I594" i="10"/>
  <c r="I596" i="10"/>
  <c r="I597" i="10"/>
  <c r="I598" i="10"/>
  <c r="I600" i="10"/>
  <c r="I601" i="10"/>
  <c r="I602" i="10"/>
  <c r="I606" i="10"/>
  <c r="I607" i="10"/>
  <c r="I608" i="10"/>
  <c r="I610" i="10"/>
  <c r="I613" i="10"/>
  <c r="I616" i="10"/>
  <c r="I618" i="10"/>
  <c r="I619" i="10"/>
  <c r="I620" i="10"/>
  <c r="I622" i="10"/>
  <c r="I623" i="10"/>
  <c r="I624" i="10"/>
  <c r="I626" i="10"/>
  <c r="I627" i="10"/>
  <c r="I628" i="10"/>
  <c r="I630" i="10"/>
  <c r="I631" i="10"/>
  <c r="I632" i="10"/>
  <c r="I636" i="10"/>
  <c r="I637" i="10"/>
  <c r="I638" i="10"/>
  <c r="I641" i="10"/>
  <c r="I642" i="10"/>
  <c r="I643" i="10"/>
  <c r="I645" i="10"/>
  <c r="I646" i="10"/>
  <c r="I647" i="10"/>
  <c r="K612" i="10"/>
  <c r="P702" i="10"/>
  <c r="K702" i="10"/>
  <c r="I702" i="10"/>
  <c r="P701" i="10"/>
  <c r="K701" i="10"/>
  <c r="I701" i="10"/>
  <c r="P700" i="10"/>
  <c r="K700" i="10"/>
  <c r="I700" i="10"/>
  <c r="P699" i="10"/>
  <c r="K699" i="10"/>
  <c r="I699" i="10"/>
  <c r="P698" i="10"/>
  <c r="K698" i="10"/>
  <c r="P697" i="10"/>
  <c r="K697" i="10"/>
  <c r="P696" i="10"/>
  <c r="K696" i="10"/>
  <c r="I696" i="10"/>
  <c r="P695" i="10"/>
  <c r="K695" i="10"/>
  <c r="I695" i="10"/>
  <c r="P694" i="10"/>
  <c r="K694" i="10"/>
  <c r="I694" i="10"/>
  <c r="P693" i="10"/>
  <c r="K693" i="10"/>
  <c r="P692" i="10"/>
  <c r="K692" i="10"/>
  <c r="I692" i="10"/>
  <c r="P691" i="10"/>
  <c r="K691" i="10"/>
  <c r="I691" i="10"/>
  <c r="P690" i="10"/>
  <c r="K690" i="10"/>
  <c r="I690" i="10"/>
  <c r="P689" i="10"/>
  <c r="K689" i="10"/>
  <c r="I689" i="10"/>
  <c r="P688" i="10"/>
  <c r="K688" i="10"/>
  <c r="P687" i="10"/>
  <c r="K687" i="10"/>
  <c r="I687" i="10"/>
  <c r="P686" i="10"/>
  <c r="K686" i="10"/>
  <c r="I686" i="10"/>
  <c r="P685" i="10"/>
  <c r="K685" i="10"/>
  <c r="I685" i="10"/>
  <c r="P684" i="10"/>
  <c r="K684" i="10"/>
  <c r="P683" i="10"/>
  <c r="K683" i="10"/>
  <c r="P682" i="10"/>
  <c r="K682" i="10"/>
  <c r="I682" i="10"/>
  <c r="P681" i="10"/>
  <c r="K681" i="10"/>
  <c r="I681" i="10"/>
  <c r="P680" i="10"/>
  <c r="K680" i="10"/>
  <c r="I680" i="10"/>
  <c r="P679" i="10"/>
  <c r="K679" i="10"/>
  <c r="P678" i="10"/>
  <c r="K678" i="10"/>
  <c r="I678" i="10"/>
  <c r="P677" i="10"/>
  <c r="K677" i="10"/>
  <c r="I677" i="10"/>
  <c r="P676" i="10"/>
  <c r="K676" i="10"/>
  <c r="I676" i="10"/>
  <c r="P675" i="10"/>
  <c r="K675" i="10"/>
  <c r="P674" i="10"/>
  <c r="K674" i="10"/>
  <c r="I674" i="10"/>
  <c r="P673" i="10"/>
  <c r="K673" i="10"/>
  <c r="I673" i="10"/>
  <c r="P672" i="10"/>
  <c r="K672" i="10"/>
  <c r="I672" i="10"/>
  <c r="P671" i="10"/>
  <c r="K671" i="10"/>
  <c r="P670" i="10"/>
  <c r="K670" i="10"/>
  <c r="P669" i="10"/>
  <c r="K669" i="10"/>
  <c r="P668" i="10"/>
  <c r="K668" i="10"/>
  <c r="I668" i="10"/>
  <c r="P667" i="10"/>
  <c r="K667" i="10"/>
  <c r="I667" i="10"/>
  <c r="P666" i="10"/>
  <c r="K666" i="10"/>
  <c r="I666" i="10"/>
  <c r="P665" i="10"/>
  <c r="K665" i="10"/>
  <c r="P664" i="10"/>
  <c r="K664" i="10"/>
  <c r="P663" i="10"/>
  <c r="K663" i="10"/>
  <c r="I663" i="10"/>
  <c r="P662" i="10"/>
  <c r="K662" i="10"/>
  <c r="I662" i="10"/>
  <c r="P661" i="10"/>
  <c r="K661" i="10"/>
  <c r="I661" i="10"/>
  <c r="P660" i="10"/>
  <c r="K660" i="10"/>
  <c r="P659" i="10"/>
  <c r="K659" i="10"/>
  <c r="I659" i="10"/>
  <c r="P658" i="10"/>
  <c r="K658" i="10"/>
  <c r="I658" i="10"/>
  <c r="P657" i="10"/>
  <c r="K657" i="10"/>
  <c r="I657" i="10"/>
  <c r="P656" i="10"/>
  <c r="K656" i="10"/>
  <c r="P655" i="10"/>
  <c r="K655" i="10"/>
  <c r="I655" i="10"/>
  <c r="P654" i="10"/>
  <c r="K654" i="10"/>
  <c r="I654" i="10"/>
  <c r="P653" i="10"/>
  <c r="K653" i="10"/>
  <c r="I653" i="10"/>
  <c r="P652" i="10"/>
  <c r="K652" i="10"/>
  <c r="P651" i="10"/>
  <c r="K651" i="10"/>
  <c r="I651" i="10"/>
  <c r="P650" i="10"/>
  <c r="K650" i="10"/>
  <c r="I650" i="10"/>
  <c r="P649" i="10"/>
  <c r="K649" i="10"/>
  <c r="I649" i="10"/>
  <c r="P648" i="10"/>
  <c r="K648" i="10"/>
  <c r="P647" i="10"/>
  <c r="K647" i="10"/>
  <c r="P646" i="10"/>
  <c r="K646" i="10"/>
  <c r="P645" i="10"/>
  <c r="K645" i="10"/>
  <c r="P644" i="10"/>
  <c r="K644" i="10"/>
  <c r="P643" i="10"/>
  <c r="K643" i="10"/>
  <c r="P642" i="10"/>
  <c r="K642" i="10"/>
  <c r="P641" i="10"/>
  <c r="K641" i="10"/>
  <c r="P640" i="10"/>
  <c r="K640" i="10"/>
  <c r="P639" i="10"/>
  <c r="K639" i="10"/>
  <c r="P638" i="10"/>
  <c r="K638" i="10"/>
  <c r="P637" i="10"/>
  <c r="K637" i="10"/>
  <c r="P636" i="10"/>
  <c r="K636" i="10"/>
  <c r="P635" i="10"/>
  <c r="K635" i="10"/>
  <c r="P634" i="10"/>
  <c r="K634" i="10"/>
  <c r="P633" i="10"/>
  <c r="K633" i="10"/>
  <c r="P632" i="10"/>
  <c r="K632" i="10"/>
  <c r="P631" i="10"/>
  <c r="K631" i="10"/>
  <c r="P630" i="10"/>
  <c r="K630" i="10"/>
  <c r="P629" i="10"/>
  <c r="K629" i="10"/>
  <c r="P628" i="10"/>
  <c r="K628" i="10"/>
  <c r="P627" i="10"/>
  <c r="K627" i="10"/>
  <c r="P626" i="10"/>
  <c r="K626" i="10"/>
  <c r="P625" i="10"/>
  <c r="K625" i="10"/>
  <c r="P624" i="10"/>
  <c r="K624" i="10"/>
  <c r="P623" i="10"/>
  <c r="K623" i="10"/>
  <c r="P622" i="10"/>
  <c r="K622" i="10"/>
  <c r="P621" i="10"/>
  <c r="K621" i="10"/>
  <c r="P620" i="10"/>
  <c r="K620" i="10"/>
  <c r="P619" i="10"/>
  <c r="K619" i="10"/>
  <c r="P618" i="10"/>
  <c r="K618" i="10"/>
  <c r="P617" i="10"/>
  <c r="K617" i="10"/>
  <c r="P616" i="10"/>
  <c r="K616" i="10"/>
  <c r="P615" i="10"/>
  <c r="K615" i="10"/>
  <c r="I615" i="10"/>
  <c r="P614" i="10"/>
  <c r="K614" i="10"/>
  <c r="I614" i="10"/>
  <c r="P613" i="10"/>
  <c r="K613" i="10"/>
  <c r="P612" i="10"/>
  <c r="P611" i="10"/>
  <c r="K611" i="10"/>
  <c r="P610" i="10"/>
  <c r="K610" i="10"/>
  <c r="P609" i="10"/>
  <c r="K609" i="10"/>
  <c r="P608" i="10"/>
  <c r="K608" i="10"/>
  <c r="P607" i="10"/>
  <c r="K607" i="10"/>
  <c r="P606" i="10"/>
  <c r="K606" i="10"/>
  <c r="P605" i="10"/>
  <c r="K605" i="10"/>
  <c r="P604" i="10"/>
  <c r="K604" i="10"/>
  <c r="P603" i="10"/>
  <c r="K603" i="10"/>
  <c r="P602" i="10"/>
  <c r="K602" i="10"/>
  <c r="P601" i="10"/>
  <c r="K601" i="10"/>
  <c r="P600" i="10"/>
  <c r="K600" i="10"/>
  <c r="P599" i="10"/>
  <c r="K599" i="10"/>
  <c r="I599" i="10"/>
  <c r="P598" i="10"/>
  <c r="K598" i="10"/>
  <c r="P597" i="10"/>
  <c r="K597" i="10"/>
  <c r="P596" i="10"/>
  <c r="K596" i="10"/>
  <c r="P595" i="10"/>
  <c r="K595" i="10"/>
  <c r="I595" i="10"/>
  <c r="P594" i="10"/>
  <c r="K594" i="10"/>
  <c r="P593" i="10"/>
  <c r="K593" i="10"/>
  <c r="P592" i="10"/>
  <c r="K592" i="10"/>
  <c r="P591" i="10"/>
  <c r="K591" i="10"/>
  <c r="P590" i="10"/>
  <c r="K590" i="10"/>
  <c r="P589" i="10"/>
  <c r="K589" i="10"/>
  <c r="P588" i="10"/>
  <c r="K588" i="10"/>
  <c r="P587" i="10"/>
  <c r="K587" i="10"/>
  <c r="P586" i="10"/>
  <c r="K586" i="10"/>
  <c r="I586" i="10"/>
  <c r="B676" i="10" l="1"/>
  <c r="B689" i="10"/>
  <c r="B681" i="10"/>
  <c r="B677" i="10"/>
  <c r="B673" i="10"/>
  <c r="B661" i="10"/>
  <c r="B657" i="10"/>
  <c r="B653" i="10"/>
  <c r="B649" i="10"/>
  <c r="B645" i="10"/>
  <c r="B641" i="10"/>
  <c r="B637" i="10"/>
  <c r="B613" i="10"/>
  <c r="B601" i="10"/>
  <c r="B597" i="10"/>
  <c r="B589" i="10"/>
  <c r="B699" i="10"/>
  <c r="B695" i="10"/>
  <c r="B687" i="10"/>
  <c r="B700" i="10"/>
  <c r="B696" i="10"/>
  <c r="B692" i="10"/>
  <c r="B680" i="10"/>
  <c r="B672" i="10"/>
  <c r="B668" i="10"/>
  <c r="B636" i="10"/>
  <c r="B632" i="10"/>
  <c r="B628" i="10"/>
  <c r="B624" i="10"/>
  <c r="B620" i="10"/>
  <c r="B616" i="10"/>
  <c r="B608" i="10"/>
  <c r="B600" i="10"/>
  <c r="B596" i="10"/>
  <c r="B592" i="10"/>
  <c r="B588" i="10"/>
  <c r="B694" i="10"/>
  <c r="B691" i="10"/>
  <c r="B667" i="10"/>
  <c r="B663" i="10"/>
  <c r="B659" i="10"/>
  <c r="B655" i="10"/>
  <c r="B651" i="10"/>
  <c r="B647" i="10"/>
  <c r="B643" i="10"/>
  <c r="B631" i="10"/>
  <c r="B627" i="10"/>
  <c r="B623" i="10"/>
  <c r="B619" i="10"/>
  <c r="B607" i="10"/>
  <c r="B587" i="10"/>
  <c r="B701" i="10"/>
  <c r="B685" i="10"/>
  <c r="B702" i="10"/>
  <c r="B690" i="10"/>
  <c r="B686" i="10"/>
  <c r="B682" i="10"/>
  <c r="B678" i="10"/>
  <c r="B674" i="10"/>
  <c r="B666" i="10"/>
  <c r="B662" i="10"/>
  <c r="B658" i="10"/>
  <c r="B654" i="10"/>
  <c r="B650" i="10"/>
  <c r="B646" i="10"/>
  <c r="B642" i="10"/>
  <c r="B638" i="10"/>
  <c r="B630" i="10"/>
  <c r="B626" i="10"/>
  <c r="B622" i="10"/>
  <c r="B618" i="10"/>
  <c r="B610" i="10"/>
  <c r="B606" i="10"/>
  <c r="B602" i="10"/>
  <c r="B598" i="10"/>
  <c r="B594" i="10"/>
  <c r="B697" i="10"/>
  <c r="B693" i="10"/>
  <c r="B670" i="10"/>
  <c r="B669" i="10"/>
  <c r="B665" i="10"/>
  <c r="B664" i="10"/>
  <c r="B660" i="10"/>
  <c r="B656" i="10"/>
  <c r="B652" i="10"/>
  <c r="B648" i="10"/>
  <c r="B634" i="10"/>
  <c r="B615" i="10"/>
  <c r="B611" i="10"/>
  <c r="B604" i="10"/>
  <c r="B688" i="10"/>
  <c r="B684" i="10"/>
  <c r="B644" i="10"/>
  <c r="B640" i="10"/>
  <c r="B633" i="10"/>
  <c r="B614" i="10"/>
  <c r="B603" i="10"/>
  <c r="B599" i="10"/>
  <c r="B595" i="10"/>
  <c r="B591" i="10"/>
  <c r="B639" i="10"/>
  <c r="B629" i="10"/>
  <c r="B625" i="10"/>
  <c r="B621" i="10"/>
  <c r="B617" i="10"/>
  <c r="B609" i="10"/>
  <c r="B590" i="10"/>
  <c r="B586" i="10"/>
  <c r="B698" i="10"/>
  <c r="B683" i="10"/>
  <c r="B679" i="10"/>
  <c r="B675" i="10"/>
  <c r="B671" i="10"/>
  <c r="B635" i="10"/>
  <c r="B612" i="10"/>
  <c r="B605" i="10"/>
  <c r="B593" i="10"/>
  <c r="B550" i="10" l="1"/>
  <c r="B554" i="10"/>
  <c r="B559" i="10"/>
  <c r="B564" i="10"/>
  <c r="C546" i="10"/>
  <c r="C547" i="10"/>
  <c r="B547" i="10" s="1"/>
  <c r="C548" i="10"/>
  <c r="B548" i="10" s="1"/>
  <c r="C549" i="10"/>
  <c r="B549" i="10" s="1"/>
  <c r="C550" i="10"/>
  <c r="C551" i="10"/>
  <c r="B551" i="10" s="1"/>
  <c r="C552" i="10"/>
  <c r="B552" i="10" s="1"/>
  <c r="C553" i="10"/>
  <c r="B553" i="10" s="1"/>
  <c r="C554" i="10"/>
  <c r="C555" i="10"/>
  <c r="B555" i="10" s="1"/>
  <c r="C556" i="10"/>
  <c r="C557" i="10"/>
  <c r="B557" i="10" s="1"/>
  <c r="C558" i="10"/>
  <c r="B558" i="10" s="1"/>
  <c r="C559" i="10"/>
  <c r="C560" i="10"/>
  <c r="B560" i="10" s="1"/>
  <c r="C561" i="10"/>
  <c r="C562" i="10"/>
  <c r="B562" i="10" s="1"/>
  <c r="C563" i="10"/>
  <c r="B563" i="10" s="1"/>
  <c r="C564" i="10"/>
  <c r="C565" i="10"/>
  <c r="C566" i="10"/>
  <c r="B566" i="10" s="1"/>
  <c r="C567" i="10"/>
  <c r="B567" i="10" s="1"/>
  <c r="C568" i="10"/>
  <c r="B568" i="10" s="1"/>
  <c r="C569" i="10"/>
  <c r="B569" i="10" s="1"/>
  <c r="C570" i="10"/>
  <c r="B570" i="10" s="1"/>
  <c r="C571" i="10"/>
  <c r="B571" i="10" s="1"/>
  <c r="C572" i="10"/>
  <c r="B572" i="10" s="1"/>
  <c r="C573" i="10"/>
  <c r="B573" i="10" s="1"/>
  <c r="C574" i="10"/>
  <c r="B574" i="10" s="1"/>
  <c r="C575" i="10"/>
  <c r="B575" i="10" s="1"/>
  <c r="C576" i="10"/>
  <c r="B576" i="10" s="1"/>
  <c r="C577" i="10"/>
  <c r="B577" i="10" s="1"/>
  <c r="C578" i="10"/>
  <c r="B578" i="10" s="1"/>
  <c r="C579" i="10"/>
  <c r="B579" i="10" s="1"/>
  <c r="C580" i="10"/>
  <c r="B580" i="10" s="1"/>
  <c r="C581" i="10"/>
  <c r="B581" i="10" s="1"/>
  <c r="C582" i="10"/>
  <c r="B582" i="10" s="1"/>
  <c r="C583" i="10"/>
  <c r="B583" i="10" s="1"/>
  <c r="C584" i="10"/>
  <c r="B584" i="10" s="1"/>
  <c r="C585" i="10"/>
  <c r="B585" i="10" s="1"/>
  <c r="D546" i="10"/>
  <c r="D547" i="10"/>
  <c r="D548" i="10"/>
  <c r="D549" i="10"/>
  <c r="D550" i="10"/>
  <c r="D551" i="10"/>
  <c r="D552" i="10"/>
  <c r="D553" i="10"/>
  <c r="D554" i="10"/>
  <c r="D555" i="10"/>
  <c r="D556" i="10"/>
  <c r="D557" i="10"/>
  <c r="D558" i="10"/>
  <c r="D559" i="10"/>
  <c r="D560" i="10"/>
  <c r="D561" i="10"/>
  <c r="D562" i="10"/>
  <c r="D563" i="10"/>
  <c r="D564" i="10"/>
  <c r="D565" i="10"/>
  <c r="D566" i="10"/>
  <c r="D567" i="10"/>
  <c r="D568" i="10"/>
  <c r="D569" i="10"/>
  <c r="D570" i="10"/>
  <c r="D571" i="10"/>
  <c r="D572" i="10"/>
  <c r="D573" i="10"/>
  <c r="D574" i="10"/>
  <c r="D575" i="10"/>
  <c r="D576" i="10"/>
  <c r="D577" i="10"/>
  <c r="D578" i="10"/>
  <c r="D579" i="10"/>
  <c r="D580" i="10"/>
  <c r="D581" i="10"/>
  <c r="D582" i="10"/>
  <c r="D583" i="10"/>
  <c r="D584" i="10"/>
  <c r="D585" i="10"/>
  <c r="E546" i="10"/>
  <c r="E547" i="10"/>
  <c r="E548" i="10"/>
  <c r="E549" i="10"/>
  <c r="E550" i="10"/>
  <c r="E551" i="10"/>
  <c r="E552" i="10"/>
  <c r="E553" i="10"/>
  <c r="E554" i="10"/>
  <c r="E555" i="10"/>
  <c r="E556" i="10"/>
  <c r="E557" i="10"/>
  <c r="E558" i="10"/>
  <c r="E559" i="10"/>
  <c r="E560" i="10"/>
  <c r="E561" i="10"/>
  <c r="E562" i="10"/>
  <c r="E563" i="10"/>
  <c r="E564" i="10"/>
  <c r="E565" i="10"/>
  <c r="E566" i="10"/>
  <c r="E567" i="10"/>
  <c r="E568" i="10"/>
  <c r="E569" i="10"/>
  <c r="E570" i="10"/>
  <c r="E571" i="10"/>
  <c r="E572" i="10"/>
  <c r="E573" i="10"/>
  <c r="E574" i="10"/>
  <c r="E575" i="10"/>
  <c r="E576" i="10"/>
  <c r="E577" i="10"/>
  <c r="E578" i="10"/>
  <c r="E579" i="10"/>
  <c r="E580" i="10"/>
  <c r="E581" i="10"/>
  <c r="E582" i="10"/>
  <c r="E583" i="10"/>
  <c r="E584" i="10"/>
  <c r="E585" i="10"/>
  <c r="F546" i="10"/>
  <c r="F547" i="10"/>
  <c r="F548" i="10"/>
  <c r="F549" i="10"/>
  <c r="F550" i="10"/>
  <c r="F551" i="10"/>
  <c r="F552" i="10"/>
  <c r="F553" i="10"/>
  <c r="F554" i="10"/>
  <c r="F555" i="10"/>
  <c r="F556" i="10"/>
  <c r="F557" i="10"/>
  <c r="F558" i="10"/>
  <c r="F559" i="10"/>
  <c r="F560" i="10"/>
  <c r="F561" i="10"/>
  <c r="F562" i="10"/>
  <c r="F563" i="10"/>
  <c r="F564" i="10"/>
  <c r="F565" i="10"/>
  <c r="F566" i="10"/>
  <c r="F567" i="10"/>
  <c r="F568" i="10"/>
  <c r="F569" i="10"/>
  <c r="F570" i="10"/>
  <c r="F571" i="10"/>
  <c r="F572" i="10"/>
  <c r="F573" i="10"/>
  <c r="F574" i="10"/>
  <c r="F575" i="10"/>
  <c r="F576" i="10"/>
  <c r="F577" i="10"/>
  <c r="F578" i="10"/>
  <c r="F579" i="10"/>
  <c r="F580" i="10"/>
  <c r="F581" i="10"/>
  <c r="F582" i="10"/>
  <c r="F583" i="10"/>
  <c r="F584" i="10"/>
  <c r="F585" i="10"/>
  <c r="I546" i="10"/>
  <c r="I556" i="10"/>
  <c r="I561" i="10"/>
  <c r="I565" i="10"/>
  <c r="K585" i="10"/>
  <c r="I585" i="10"/>
  <c r="K584" i="10"/>
  <c r="I584" i="10"/>
  <c r="K583" i="10"/>
  <c r="I583" i="10"/>
  <c r="K582" i="10"/>
  <c r="I582" i="10"/>
  <c r="K581" i="10"/>
  <c r="I581" i="10"/>
  <c r="K580" i="10"/>
  <c r="I580" i="10"/>
  <c r="K579" i="10"/>
  <c r="I579" i="10"/>
  <c r="K578" i="10"/>
  <c r="I578" i="10"/>
  <c r="K577" i="10"/>
  <c r="I577" i="10"/>
  <c r="K576" i="10"/>
  <c r="I576" i="10"/>
  <c r="K575" i="10"/>
  <c r="I575" i="10"/>
  <c r="K574" i="10"/>
  <c r="I574" i="10"/>
  <c r="K573" i="10"/>
  <c r="I573" i="10"/>
  <c r="K572" i="10"/>
  <c r="I572" i="10"/>
  <c r="K571" i="10"/>
  <c r="I571" i="10"/>
  <c r="K570" i="10"/>
  <c r="I570" i="10"/>
  <c r="K569" i="10"/>
  <c r="I569" i="10"/>
  <c r="P568" i="10"/>
  <c r="K568" i="10"/>
  <c r="I568" i="10"/>
  <c r="P567" i="10"/>
  <c r="K567" i="10"/>
  <c r="I567" i="10"/>
  <c r="P566" i="10"/>
  <c r="K566" i="10"/>
  <c r="I566" i="10"/>
  <c r="P565" i="10"/>
  <c r="K565" i="10"/>
  <c r="K564" i="10"/>
  <c r="I564" i="10"/>
  <c r="K563" i="10"/>
  <c r="I563" i="10"/>
  <c r="K562" i="10"/>
  <c r="I562" i="10"/>
  <c r="K561" i="10"/>
  <c r="K560" i="10"/>
  <c r="I560" i="10"/>
  <c r="K559" i="10"/>
  <c r="I559" i="10"/>
  <c r="K558" i="10"/>
  <c r="I558" i="10"/>
  <c r="K557" i="10"/>
  <c r="I557" i="10"/>
  <c r="K556" i="10"/>
  <c r="K555" i="10"/>
  <c r="I555" i="10"/>
  <c r="K554" i="10"/>
  <c r="I554" i="10"/>
  <c r="K553" i="10"/>
  <c r="I553" i="10"/>
  <c r="K552" i="10"/>
  <c r="I552" i="10"/>
  <c r="K551" i="10"/>
  <c r="I551" i="10"/>
  <c r="K550" i="10"/>
  <c r="I550" i="10"/>
  <c r="K549" i="10"/>
  <c r="I549" i="10"/>
  <c r="K548" i="10"/>
  <c r="I548" i="10"/>
  <c r="K547" i="10"/>
  <c r="I547" i="10"/>
  <c r="K546" i="10"/>
  <c r="B546" i="10" l="1"/>
  <c r="B556" i="10"/>
  <c r="B565" i="10"/>
  <c r="B561" i="10"/>
  <c r="C523" i="10"/>
  <c r="C524" i="10"/>
  <c r="C525" i="10"/>
  <c r="C526" i="10"/>
  <c r="C527" i="10"/>
  <c r="C528" i="10"/>
  <c r="C529" i="10"/>
  <c r="C530" i="10"/>
  <c r="C531" i="10"/>
  <c r="C532" i="10"/>
  <c r="C533" i="10"/>
  <c r="C534" i="10"/>
  <c r="C535" i="10"/>
  <c r="C536" i="10"/>
  <c r="C537" i="10"/>
  <c r="C538" i="10"/>
  <c r="C539" i="10"/>
  <c r="C540" i="10"/>
  <c r="C541" i="10"/>
  <c r="C542" i="10"/>
  <c r="C543" i="10"/>
  <c r="C544" i="10"/>
  <c r="C545" i="10"/>
  <c r="D523" i="10"/>
  <c r="D524" i="10"/>
  <c r="D525" i="10"/>
  <c r="D526" i="10"/>
  <c r="D527" i="10"/>
  <c r="D528" i="10"/>
  <c r="D529" i="10"/>
  <c r="D530" i="10"/>
  <c r="D531" i="10"/>
  <c r="D532" i="10"/>
  <c r="D533" i="10"/>
  <c r="D534" i="10"/>
  <c r="D535" i="10"/>
  <c r="D536" i="10"/>
  <c r="D537" i="10"/>
  <c r="D538" i="10"/>
  <c r="D539" i="10"/>
  <c r="D540" i="10"/>
  <c r="D541" i="10"/>
  <c r="D542" i="10"/>
  <c r="D543" i="10"/>
  <c r="D544" i="10"/>
  <c r="D545" i="10"/>
  <c r="E523" i="10"/>
  <c r="E524" i="10"/>
  <c r="E525" i="10"/>
  <c r="E526" i="10"/>
  <c r="E527" i="10"/>
  <c r="E528" i="10"/>
  <c r="E529" i="10"/>
  <c r="E530" i="10"/>
  <c r="E531" i="10"/>
  <c r="E532" i="10"/>
  <c r="E533" i="10"/>
  <c r="E534" i="10"/>
  <c r="E535" i="10"/>
  <c r="E536" i="10"/>
  <c r="E537" i="10"/>
  <c r="E538" i="10"/>
  <c r="E539" i="10"/>
  <c r="E540" i="10"/>
  <c r="E541" i="10"/>
  <c r="E542" i="10"/>
  <c r="E543" i="10"/>
  <c r="E544" i="10"/>
  <c r="E545" i="10"/>
  <c r="F523" i="10"/>
  <c r="F524" i="10"/>
  <c r="F525" i="10"/>
  <c r="F526" i="10"/>
  <c r="F527" i="10"/>
  <c r="F528" i="10"/>
  <c r="F529" i="10"/>
  <c r="F530" i="10"/>
  <c r="F531" i="10"/>
  <c r="F532" i="10"/>
  <c r="F533" i="10"/>
  <c r="F534" i="10"/>
  <c r="F535" i="10"/>
  <c r="F536" i="10"/>
  <c r="F537" i="10"/>
  <c r="F538" i="10"/>
  <c r="F539" i="10"/>
  <c r="F540" i="10"/>
  <c r="F541" i="10"/>
  <c r="F542" i="10"/>
  <c r="F543" i="10"/>
  <c r="F544" i="10"/>
  <c r="F545" i="10"/>
  <c r="P545" i="10"/>
  <c r="K545" i="10"/>
  <c r="I545" i="10"/>
  <c r="P544" i="10"/>
  <c r="K544" i="10"/>
  <c r="I544" i="10"/>
  <c r="P543" i="10"/>
  <c r="K543" i="10"/>
  <c r="I543" i="10"/>
  <c r="P542" i="10"/>
  <c r="K542" i="10"/>
  <c r="I542" i="10"/>
  <c r="P541" i="10"/>
  <c r="K541" i="10"/>
  <c r="I541" i="10"/>
  <c r="P540" i="10"/>
  <c r="K540" i="10"/>
  <c r="I540" i="10"/>
  <c r="K539" i="10"/>
  <c r="I539" i="10"/>
  <c r="P538" i="10"/>
  <c r="K538" i="10"/>
  <c r="I538" i="10"/>
  <c r="P537" i="10"/>
  <c r="K537" i="10"/>
  <c r="I537" i="10"/>
  <c r="P536" i="10"/>
  <c r="K536" i="10"/>
  <c r="I536" i="10"/>
  <c r="P535" i="10"/>
  <c r="K535" i="10"/>
  <c r="I535" i="10"/>
  <c r="P534" i="10"/>
  <c r="K534" i="10"/>
  <c r="I534" i="10"/>
  <c r="P533" i="10"/>
  <c r="K533" i="10"/>
  <c r="I533" i="10"/>
  <c r="P532" i="10"/>
  <c r="K532" i="10"/>
  <c r="I532" i="10"/>
  <c r="P531" i="10"/>
  <c r="K531" i="10"/>
  <c r="I531" i="10"/>
  <c r="P530" i="10"/>
  <c r="K530" i="10"/>
  <c r="I530" i="10"/>
  <c r="P529" i="10"/>
  <c r="K529" i="10"/>
  <c r="I529" i="10"/>
  <c r="P528" i="10"/>
  <c r="K528" i="10"/>
  <c r="I528" i="10"/>
  <c r="P527" i="10"/>
  <c r="K527" i="10"/>
  <c r="I527" i="10"/>
  <c r="P526" i="10"/>
  <c r="K526" i="10"/>
  <c r="I526" i="10"/>
  <c r="P525" i="10"/>
  <c r="K525" i="10"/>
  <c r="I525" i="10"/>
  <c r="P524" i="10"/>
  <c r="K524" i="10"/>
  <c r="I524" i="10"/>
  <c r="P523" i="10"/>
  <c r="K523" i="10"/>
  <c r="I523" i="10"/>
  <c r="P539" i="10" l="1"/>
  <c r="B545" i="10"/>
  <c r="B541" i="10"/>
  <c r="B537" i="10"/>
  <c r="B533" i="10"/>
  <c r="B529" i="10"/>
  <c r="B525" i="10"/>
  <c r="B544" i="10"/>
  <c r="B540" i="10"/>
  <c r="B536" i="10"/>
  <c r="B532" i="10"/>
  <c r="B528" i="10"/>
  <c r="B524" i="10"/>
  <c r="B542" i="10"/>
  <c r="B538" i="10"/>
  <c r="B534" i="10"/>
  <c r="B530" i="10"/>
  <c r="B526" i="10"/>
  <c r="B543" i="10"/>
  <c r="B539" i="10"/>
  <c r="B535" i="10"/>
  <c r="B531" i="10"/>
  <c r="B527" i="10"/>
  <c r="B523" i="10"/>
  <c r="C307" i="10"/>
  <c r="C308" i="10"/>
  <c r="C309" i="10"/>
  <c r="C310" i="10"/>
  <c r="C311" i="10"/>
  <c r="C312" i="10"/>
  <c r="C313" i="10"/>
  <c r="C314"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397" i="10"/>
  <c r="C398" i="10"/>
  <c r="C399" i="10"/>
  <c r="C400" i="10"/>
  <c r="C401" i="10"/>
  <c r="C402" i="10"/>
  <c r="C403" i="10"/>
  <c r="C404" i="10"/>
  <c r="C405" i="10"/>
  <c r="C406" i="10"/>
  <c r="C407" i="10"/>
  <c r="C408" i="10"/>
  <c r="C409" i="10"/>
  <c r="C410" i="10"/>
  <c r="C411" i="10"/>
  <c r="C412" i="10"/>
  <c r="C413" i="10"/>
  <c r="C414" i="10"/>
  <c r="C415" i="10"/>
  <c r="C416" i="10"/>
  <c r="C417" i="10"/>
  <c r="C418" i="10"/>
  <c r="C419" i="10"/>
  <c r="C420" i="10"/>
  <c r="C421" i="10"/>
  <c r="C422" i="10"/>
  <c r="C423" i="10"/>
  <c r="C424" i="10"/>
  <c r="C425" i="10"/>
  <c r="C426" i="10"/>
  <c r="C427" i="10"/>
  <c r="C428" i="10"/>
  <c r="C429" i="10"/>
  <c r="C430" i="10"/>
  <c r="C431" i="10"/>
  <c r="C432" i="10"/>
  <c r="C433" i="10"/>
  <c r="C434" i="10"/>
  <c r="C435" i="10"/>
  <c r="C436" i="10"/>
  <c r="C437" i="10"/>
  <c r="C438" i="10"/>
  <c r="C439" i="10"/>
  <c r="C440" i="10"/>
  <c r="C441" i="10"/>
  <c r="C442" i="10"/>
  <c r="C443" i="10"/>
  <c r="C444" i="10"/>
  <c r="C445" i="10"/>
  <c r="C446" i="10"/>
  <c r="C447" i="10"/>
  <c r="C448" i="10"/>
  <c r="C449" i="10"/>
  <c r="C450" i="10"/>
  <c r="C451" i="10"/>
  <c r="C452" i="10"/>
  <c r="C453" i="10"/>
  <c r="C454" i="10"/>
  <c r="C455" i="10"/>
  <c r="C456" i="10"/>
  <c r="C457" i="10"/>
  <c r="C458" i="10"/>
  <c r="C459" i="10"/>
  <c r="C460" i="10"/>
  <c r="C461" i="10"/>
  <c r="C462" i="10"/>
  <c r="C463" i="10"/>
  <c r="C464" i="10"/>
  <c r="C465" i="10"/>
  <c r="C466" i="10"/>
  <c r="C467" i="10"/>
  <c r="C468" i="10"/>
  <c r="C469" i="10"/>
  <c r="C470" i="10"/>
  <c r="C471" i="10"/>
  <c r="C472" i="10"/>
  <c r="C473" i="10"/>
  <c r="C474" i="10"/>
  <c r="C475" i="10"/>
  <c r="C476" i="10"/>
  <c r="C477" i="10"/>
  <c r="C478" i="10"/>
  <c r="C479" i="10"/>
  <c r="C480" i="10"/>
  <c r="C481" i="10"/>
  <c r="C482" i="10"/>
  <c r="C483" i="10"/>
  <c r="C484" i="10"/>
  <c r="C485" i="10"/>
  <c r="C486" i="10"/>
  <c r="C487" i="10"/>
  <c r="C488" i="10"/>
  <c r="C489" i="10"/>
  <c r="C490" i="10"/>
  <c r="C491" i="10"/>
  <c r="C492" i="10"/>
  <c r="C493" i="10"/>
  <c r="C494" i="10"/>
  <c r="C495" i="10"/>
  <c r="C496" i="10"/>
  <c r="C497" i="10"/>
  <c r="C498" i="10"/>
  <c r="C499" i="10"/>
  <c r="C500" i="10"/>
  <c r="C501" i="10"/>
  <c r="C502" i="10"/>
  <c r="C503" i="10"/>
  <c r="C504" i="10"/>
  <c r="C505" i="10"/>
  <c r="C506" i="10"/>
  <c r="C507" i="10"/>
  <c r="C508" i="10"/>
  <c r="C509" i="10"/>
  <c r="C510" i="10"/>
  <c r="C511" i="10"/>
  <c r="C512" i="10"/>
  <c r="C513" i="10"/>
  <c r="C514" i="10"/>
  <c r="C515" i="10"/>
  <c r="C516" i="10"/>
  <c r="C517" i="10"/>
  <c r="C518" i="10"/>
  <c r="C519" i="10"/>
  <c r="C520" i="10"/>
  <c r="C521" i="10"/>
  <c r="C522"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43" i="10"/>
  <c r="D344" i="10"/>
  <c r="D345"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384" i="10"/>
  <c r="D385" i="10"/>
  <c r="D386" i="10"/>
  <c r="D387" i="10"/>
  <c r="D388" i="10"/>
  <c r="D389" i="10"/>
  <c r="D390" i="10"/>
  <c r="D391" i="10"/>
  <c r="D392" i="10"/>
  <c r="D393" i="10"/>
  <c r="D394" i="10"/>
  <c r="D395" i="10"/>
  <c r="D396" i="10"/>
  <c r="D397" i="10"/>
  <c r="D398" i="10"/>
  <c r="D399" i="10"/>
  <c r="D400" i="10"/>
  <c r="D401" i="10"/>
  <c r="D402" i="10"/>
  <c r="D403" i="10"/>
  <c r="D404" i="10"/>
  <c r="D405" i="10"/>
  <c r="D406" i="10"/>
  <c r="D407" i="10"/>
  <c r="D408" i="10"/>
  <c r="D409" i="10"/>
  <c r="D410" i="10"/>
  <c r="D411" i="10"/>
  <c r="D412" i="10"/>
  <c r="D413" i="10"/>
  <c r="D414" i="10"/>
  <c r="D415" i="10"/>
  <c r="D416" i="10"/>
  <c r="D417" i="10"/>
  <c r="D418" i="10"/>
  <c r="D419" i="10"/>
  <c r="D420" i="10"/>
  <c r="D421" i="10"/>
  <c r="D422" i="10"/>
  <c r="D423" i="10"/>
  <c r="D424" i="10"/>
  <c r="D425" i="10"/>
  <c r="D426" i="10"/>
  <c r="D427" i="10"/>
  <c r="D428" i="10"/>
  <c r="D429" i="10"/>
  <c r="D430" i="10"/>
  <c r="D431" i="10"/>
  <c r="D432" i="10"/>
  <c r="D433" i="10"/>
  <c r="D434" i="10"/>
  <c r="D435" i="10"/>
  <c r="D436" i="10"/>
  <c r="D437" i="10"/>
  <c r="D438" i="10"/>
  <c r="D439" i="10"/>
  <c r="D440" i="10"/>
  <c r="D441" i="10"/>
  <c r="D442" i="10"/>
  <c r="D443" i="10"/>
  <c r="D444" i="10"/>
  <c r="D445" i="10"/>
  <c r="D446" i="10"/>
  <c r="D447" i="10"/>
  <c r="D448" i="10"/>
  <c r="D449" i="10"/>
  <c r="D450" i="10"/>
  <c r="D451" i="10"/>
  <c r="D452" i="10"/>
  <c r="D453" i="10"/>
  <c r="D454" i="10"/>
  <c r="D455" i="10"/>
  <c r="D456" i="10"/>
  <c r="D457" i="10"/>
  <c r="D458" i="10"/>
  <c r="D459" i="10"/>
  <c r="D460" i="10"/>
  <c r="D461" i="10"/>
  <c r="D462" i="10"/>
  <c r="D463" i="10"/>
  <c r="D464" i="10"/>
  <c r="D465" i="10"/>
  <c r="D466" i="10"/>
  <c r="D467" i="10"/>
  <c r="D468" i="10"/>
  <c r="D469" i="10"/>
  <c r="D470" i="10"/>
  <c r="D471" i="10"/>
  <c r="D472" i="10"/>
  <c r="D473" i="10"/>
  <c r="D474" i="10"/>
  <c r="D475" i="10"/>
  <c r="D476" i="10"/>
  <c r="D477" i="10"/>
  <c r="D478" i="10"/>
  <c r="D479" i="10"/>
  <c r="D480" i="10"/>
  <c r="D481" i="10"/>
  <c r="D482" i="10"/>
  <c r="D483" i="10"/>
  <c r="D484" i="10"/>
  <c r="D485" i="10"/>
  <c r="D486" i="10"/>
  <c r="D487" i="10"/>
  <c r="D488" i="10"/>
  <c r="D489" i="10"/>
  <c r="D490" i="10"/>
  <c r="D491" i="10"/>
  <c r="D492" i="10"/>
  <c r="D493" i="10"/>
  <c r="D494" i="10"/>
  <c r="D495" i="10"/>
  <c r="D496" i="10"/>
  <c r="D497" i="10"/>
  <c r="D498" i="10"/>
  <c r="D499" i="10"/>
  <c r="D500" i="10"/>
  <c r="D501" i="10"/>
  <c r="D502" i="10"/>
  <c r="D503" i="10"/>
  <c r="D504" i="10"/>
  <c r="D505" i="10"/>
  <c r="D506" i="10"/>
  <c r="D507" i="10"/>
  <c r="D508" i="10"/>
  <c r="D509" i="10"/>
  <c r="D510" i="10"/>
  <c r="D511" i="10"/>
  <c r="D512" i="10"/>
  <c r="D513" i="10"/>
  <c r="D514" i="10"/>
  <c r="D515" i="10"/>
  <c r="D516" i="10"/>
  <c r="D517" i="10"/>
  <c r="D518" i="10"/>
  <c r="D519" i="10"/>
  <c r="D520" i="10"/>
  <c r="D521" i="10"/>
  <c r="D522"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E418" i="10"/>
  <c r="E419" i="10"/>
  <c r="E420" i="10"/>
  <c r="E421" i="10"/>
  <c r="E422" i="10"/>
  <c r="E423" i="10"/>
  <c r="E424" i="10"/>
  <c r="E425" i="10"/>
  <c r="E426" i="10"/>
  <c r="E427" i="10"/>
  <c r="E428" i="10"/>
  <c r="E429" i="10"/>
  <c r="E430" i="10"/>
  <c r="E431" i="10"/>
  <c r="E432" i="10"/>
  <c r="E433" i="10"/>
  <c r="E434" i="10"/>
  <c r="E435" i="10"/>
  <c r="E436" i="10"/>
  <c r="E437" i="10"/>
  <c r="E438" i="10"/>
  <c r="E439" i="10"/>
  <c r="E440" i="10"/>
  <c r="E441" i="10"/>
  <c r="E442" i="10"/>
  <c r="E443" i="10"/>
  <c r="E444" i="10"/>
  <c r="E445" i="10"/>
  <c r="E446" i="10"/>
  <c r="E447" i="10"/>
  <c r="E448" i="10"/>
  <c r="E449" i="10"/>
  <c r="E450" i="10"/>
  <c r="E451" i="10"/>
  <c r="E452" i="10"/>
  <c r="E453" i="10"/>
  <c r="E454" i="10"/>
  <c r="E455" i="10"/>
  <c r="E456" i="10"/>
  <c r="E457" i="10"/>
  <c r="E458" i="10"/>
  <c r="E459" i="10"/>
  <c r="E460" i="10"/>
  <c r="E461" i="10"/>
  <c r="E462" i="10"/>
  <c r="E463" i="10"/>
  <c r="E464" i="10"/>
  <c r="E465" i="10"/>
  <c r="E466" i="10"/>
  <c r="E467" i="10"/>
  <c r="E468" i="10"/>
  <c r="E469" i="10"/>
  <c r="E470" i="10"/>
  <c r="E471" i="10"/>
  <c r="E472" i="10"/>
  <c r="E473" i="10"/>
  <c r="E474" i="10"/>
  <c r="E475" i="10"/>
  <c r="E476" i="10"/>
  <c r="E477" i="10"/>
  <c r="E478" i="10"/>
  <c r="E479" i="10"/>
  <c r="E480" i="10"/>
  <c r="E481" i="10"/>
  <c r="E482" i="10"/>
  <c r="E483" i="10"/>
  <c r="E484" i="10"/>
  <c r="E485" i="10"/>
  <c r="E486" i="10"/>
  <c r="E487" i="10"/>
  <c r="E488" i="10"/>
  <c r="E489" i="10"/>
  <c r="E490" i="10"/>
  <c r="E491" i="10"/>
  <c r="E492" i="10"/>
  <c r="E493" i="10"/>
  <c r="E494" i="10"/>
  <c r="E495" i="10"/>
  <c r="E496" i="10"/>
  <c r="E497" i="10"/>
  <c r="E498" i="10"/>
  <c r="E499" i="10"/>
  <c r="E500" i="10"/>
  <c r="E501" i="10"/>
  <c r="E502" i="10"/>
  <c r="E503" i="10"/>
  <c r="E504" i="10"/>
  <c r="E505" i="10"/>
  <c r="E506" i="10"/>
  <c r="E507" i="10"/>
  <c r="E508" i="10"/>
  <c r="E509" i="10"/>
  <c r="E510" i="10"/>
  <c r="E511" i="10"/>
  <c r="E512" i="10"/>
  <c r="E513" i="10"/>
  <c r="E514" i="10"/>
  <c r="E515" i="10"/>
  <c r="E516" i="10"/>
  <c r="E517" i="10"/>
  <c r="E518" i="10"/>
  <c r="E519" i="10"/>
  <c r="E520" i="10"/>
  <c r="E521" i="10"/>
  <c r="E522" i="10"/>
  <c r="F307" i="10"/>
  <c r="F308" i="10"/>
  <c r="F309" i="10"/>
  <c r="F310" i="10"/>
  <c r="F311" i="10"/>
  <c r="F312" i="10"/>
  <c r="F313" i="10"/>
  <c r="F314" i="10"/>
  <c r="F315" i="10"/>
  <c r="F316" i="10"/>
  <c r="F317" i="10"/>
  <c r="F318" i="10"/>
  <c r="F319" i="10"/>
  <c r="F320" i="10"/>
  <c r="F321" i="10"/>
  <c r="F322" i="10"/>
  <c r="F323" i="10"/>
  <c r="F324" i="10"/>
  <c r="F325" i="10"/>
  <c r="F326" i="10"/>
  <c r="F327" i="10"/>
  <c r="F328" i="10"/>
  <c r="F329" i="10"/>
  <c r="F330" i="10"/>
  <c r="F331" i="10"/>
  <c r="F332" i="10"/>
  <c r="F333" i="10"/>
  <c r="F334" i="10"/>
  <c r="F335" i="10"/>
  <c r="F336" i="10"/>
  <c r="F337" i="10"/>
  <c r="F338" i="10"/>
  <c r="F339" i="10"/>
  <c r="F340" i="10"/>
  <c r="F341" i="10"/>
  <c r="F342" i="10"/>
  <c r="F343" i="10"/>
  <c r="F344" i="10"/>
  <c r="F345" i="10"/>
  <c r="F346" i="10"/>
  <c r="F347" i="10"/>
  <c r="F348" i="10"/>
  <c r="F349" i="10"/>
  <c r="F350" i="10"/>
  <c r="F351" i="10"/>
  <c r="F352" i="10"/>
  <c r="F353" i="10"/>
  <c r="F354" i="10"/>
  <c r="F355" i="10"/>
  <c r="F356" i="10"/>
  <c r="F357" i="10"/>
  <c r="F358" i="10"/>
  <c r="F359" i="10"/>
  <c r="F360" i="10"/>
  <c r="F361" i="10"/>
  <c r="F362" i="10"/>
  <c r="F363" i="10"/>
  <c r="F364" i="10"/>
  <c r="F365" i="10"/>
  <c r="F366" i="10"/>
  <c r="F367" i="10"/>
  <c r="F368" i="10"/>
  <c r="F369" i="10"/>
  <c r="F370" i="10"/>
  <c r="F371" i="10"/>
  <c r="F372" i="10"/>
  <c r="F373" i="10"/>
  <c r="F374" i="10"/>
  <c r="F375" i="10"/>
  <c r="F376" i="10"/>
  <c r="F377" i="10"/>
  <c r="F378" i="10"/>
  <c r="F379" i="10"/>
  <c r="F380" i="10"/>
  <c r="F381" i="10"/>
  <c r="F382" i="10"/>
  <c r="F383" i="10"/>
  <c r="F384" i="10"/>
  <c r="F385" i="10"/>
  <c r="F386" i="10"/>
  <c r="F387" i="10"/>
  <c r="F388" i="10"/>
  <c r="F389" i="10"/>
  <c r="F390" i="10"/>
  <c r="F391" i="10"/>
  <c r="F392" i="10"/>
  <c r="F393" i="10"/>
  <c r="F394" i="10"/>
  <c r="F395" i="10"/>
  <c r="F396" i="10"/>
  <c r="F397" i="10"/>
  <c r="F398" i="10"/>
  <c r="F399" i="10"/>
  <c r="F400" i="10"/>
  <c r="F401" i="10"/>
  <c r="F402" i="10"/>
  <c r="F403" i="10"/>
  <c r="F404" i="10"/>
  <c r="F405" i="10"/>
  <c r="F406" i="10"/>
  <c r="F407" i="10"/>
  <c r="F408" i="10"/>
  <c r="F409" i="10"/>
  <c r="F410" i="10"/>
  <c r="F411" i="10"/>
  <c r="F412" i="10"/>
  <c r="F413" i="10"/>
  <c r="F414" i="10"/>
  <c r="F415" i="10"/>
  <c r="F416" i="10"/>
  <c r="F417" i="10"/>
  <c r="F418" i="10"/>
  <c r="F419" i="10"/>
  <c r="F420" i="10"/>
  <c r="F421" i="10"/>
  <c r="F422" i="10"/>
  <c r="F423" i="10"/>
  <c r="F424" i="10"/>
  <c r="F425" i="10"/>
  <c r="F426" i="10"/>
  <c r="F427" i="10"/>
  <c r="F428" i="10"/>
  <c r="F429" i="10"/>
  <c r="F430" i="10"/>
  <c r="F431" i="10"/>
  <c r="F432" i="10"/>
  <c r="F433" i="10"/>
  <c r="F434" i="10"/>
  <c r="F435" i="10"/>
  <c r="F436" i="10"/>
  <c r="F437" i="10"/>
  <c r="F438" i="10"/>
  <c r="F439" i="10"/>
  <c r="F440" i="10"/>
  <c r="F441" i="10"/>
  <c r="F442" i="10"/>
  <c r="F443" i="10"/>
  <c r="F444" i="10"/>
  <c r="F445" i="10"/>
  <c r="F446" i="10"/>
  <c r="F447" i="10"/>
  <c r="F448" i="10"/>
  <c r="F449" i="10"/>
  <c r="F450" i="10"/>
  <c r="F451" i="10"/>
  <c r="F452" i="10"/>
  <c r="F453" i="10"/>
  <c r="F454" i="10"/>
  <c r="F455" i="10"/>
  <c r="F456" i="10"/>
  <c r="F457" i="10"/>
  <c r="F458" i="10"/>
  <c r="F459" i="10"/>
  <c r="F460" i="10"/>
  <c r="F461" i="10"/>
  <c r="F462" i="10"/>
  <c r="F463" i="10"/>
  <c r="F464" i="10"/>
  <c r="F465" i="10"/>
  <c r="F466" i="10"/>
  <c r="F467" i="10"/>
  <c r="F468" i="10"/>
  <c r="F469" i="10"/>
  <c r="F470" i="10"/>
  <c r="F471" i="10"/>
  <c r="F472" i="10"/>
  <c r="F473" i="10"/>
  <c r="F474" i="10"/>
  <c r="F475" i="10"/>
  <c r="F476" i="10"/>
  <c r="F477" i="10"/>
  <c r="F478" i="10"/>
  <c r="F479" i="10"/>
  <c r="F480" i="10"/>
  <c r="F481" i="10"/>
  <c r="F482" i="10"/>
  <c r="F483" i="10"/>
  <c r="F484" i="10"/>
  <c r="F485" i="10"/>
  <c r="F486" i="10"/>
  <c r="F487" i="10"/>
  <c r="F488" i="10"/>
  <c r="F489" i="10"/>
  <c r="F490" i="10"/>
  <c r="F491" i="10"/>
  <c r="F492" i="10"/>
  <c r="F493" i="10"/>
  <c r="F494" i="10"/>
  <c r="F495" i="10"/>
  <c r="F496" i="10"/>
  <c r="F497" i="10"/>
  <c r="F498" i="10"/>
  <c r="F499" i="10"/>
  <c r="F500" i="10"/>
  <c r="F501" i="10"/>
  <c r="F502" i="10"/>
  <c r="F503" i="10"/>
  <c r="F504" i="10"/>
  <c r="F505" i="10"/>
  <c r="F506" i="10"/>
  <c r="F507" i="10"/>
  <c r="F508" i="10"/>
  <c r="F509" i="10"/>
  <c r="F510" i="10"/>
  <c r="F511" i="10"/>
  <c r="F512" i="10"/>
  <c r="F513" i="10"/>
  <c r="F514" i="10"/>
  <c r="F515" i="10"/>
  <c r="F516" i="10"/>
  <c r="F517" i="10"/>
  <c r="F518" i="10"/>
  <c r="F519" i="10"/>
  <c r="F520" i="10"/>
  <c r="F521" i="10"/>
  <c r="F522" i="10"/>
  <c r="P522" i="10"/>
  <c r="K522" i="10"/>
  <c r="P521" i="10"/>
  <c r="K521" i="10"/>
  <c r="P520" i="10"/>
  <c r="K520" i="10"/>
  <c r="P519" i="10"/>
  <c r="K519" i="10"/>
  <c r="I519" i="10"/>
  <c r="P518" i="10"/>
  <c r="K518" i="10"/>
  <c r="P517" i="10"/>
  <c r="K517" i="10"/>
  <c r="P516" i="10"/>
  <c r="K516" i="10"/>
  <c r="P515" i="10"/>
  <c r="K515" i="10"/>
  <c r="I515" i="10"/>
  <c r="P514" i="10"/>
  <c r="K514" i="10"/>
  <c r="P513" i="10"/>
  <c r="K513" i="10"/>
  <c r="P512" i="10"/>
  <c r="K512" i="10"/>
  <c r="P511" i="10"/>
  <c r="K511" i="10"/>
  <c r="I511" i="10"/>
  <c r="P510" i="10"/>
  <c r="K510" i="10"/>
  <c r="P509" i="10"/>
  <c r="K509" i="10"/>
  <c r="P508" i="10"/>
  <c r="K508" i="10"/>
  <c r="P507" i="10"/>
  <c r="K507" i="10"/>
  <c r="I507" i="10"/>
  <c r="P506" i="10"/>
  <c r="K506" i="10"/>
  <c r="I506" i="10"/>
  <c r="P505" i="10"/>
  <c r="K505" i="10"/>
  <c r="P504" i="10"/>
  <c r="K504" i="10"/>
  <c r="P503" i="10"/>
  <c r="K503" i="10"/>
  <c r="P502" i="10"/>
  <c r="K502" i="10"/>
  <c r="P501" i="10"/>
  <c r="K501" i="10"/>
  <c r="P500" i="10"/>
  <c r="K500" i="10"/>
  <c r="P499" i="10"/>
  <c r="K499" i="10"/>
  <c r="P498" i="10"/>
  <c r="K498" i="10"/>
  <c r="P497" i="10"/>
  <c r="K497" i="10"/>
  <c r="P496" i="10"/>
  <c r="K496" i="10"/>
  <c r="P495" i="10"/>
  <c r="K495" i="10"/>
  <c r="P494" i="10"/>
  <c r="K494" i="10"/>
  <c r="P493" i="10"/>
  <c r="K493" i="10"/>
  <c r="P492" i="10"/>
  <c r="K492" i="10"/>
  <c r="P491" i="10"/>
  <c r="K491" i="10"/>
  <c r="P490" i="10"/>
  <c r="K490" i="10"/>
  <c r="P489" i="10"/>
  <c r="K489" i="10"/>
  <c r="P488" i="10"/>
  <c r="K488" i="10"/>
  <c r="P484" i="10"/>
  <c r="K484" i="10"/>
  <c r="P483" i="10"/>
  <c r="K483" i="10"/>
  <c r="P482" i="10"/>
  <c r="K482" i="10"/>
  <c r="P481" i="10"/>
  <c r="K481" i="10"/>
  <c r="P480" i="10"/>
  <c r="K480" i="10"/>
  <c r="P479" i="10"/>
  <c r="K479" i="10"/>
  <c r="P478" i="10"/>
  <c r="K478" i="10"/>
  <c r="P477" i="10"/>
  <c r="K477" i="10"/>
  <c r="P476" i="10"/>
  <c r="K476" i="10"/>
  <c r="I476" i="10"/>
  <c r="P475" i="10"/>
  <c r="P474" i="10"/>
  <c r="K474" i="10"/>
  <c r="P473" i="10"/>
  <c r="P472" i="10"/>
  <c r="P465" i="10"/>
  <c r="P464" i="10"/>
  <c r="P459" i="10"/>
  <c r="K459" i="10"/>
  <c r="P458" i="10"/>
  <c r="K458" i="10"/>
  <c r="P457" i="10"/>
  <c r="K457" i="10"/>
  <c r="P456" i="10"/>
  <c r="K456" i="10"/>
  <c r="P455" i="10"/>
  <c r="K455" i="10"/>
  <c r="I455" i="10"/>
  <c r="P454" i="10"/>
  <c r="K454" i="10"/>
  <c r="P453" i="10"/>
  <c r="K453" i="10"/>
  <c r="P452" i="10"/>
  <c r="K452" i="10"/>
  <c r="P451" i="10"/>
  <c r="K451" i="10"/>
  <c r="P450" i="10"/>
  <c r="K450" i="10"/>
  <c r="P449" i="10"/>
  <c r="K449" i="10"/>
  <c r="P448" i="10"/>
  <c r="K448" i="10"/>
  <c r="I448" i="10"/>
  <c r="P447" i="10"/>
  <c r="K447" i="10"/>
  <c r="P446" i="10"/>
  <c r="K446" i="10"/>
  <c r="P445" i="10"/>
  <c r="K445" i="10"/>
  <c r="P444" i="10"/>
  <c r="K444" i="10"/>
  <c r="I444" i="10"/>
  <c r="P443" i="10"/>
  <c r="K443" i="10"/>
  <c r="P442" i="10"/>
  <c r="K442" i="10"/>
  <c r="P441" i="10"/>
  <c r="K441" i="10"/>
  <c r="P440" i="10"/>
  <c r="K440" i="10"/>
  <c r="P439" i="10"/>
  <c r="K439" i="10"/>
  <c r="P438" i="10"/>
  <c r="K438" i="10"/>
  <c r="P437" i="10"/>
  <c r="K437" i="10"/>
  <c r="P436" i="10"/>
  <c r="K436" i="10"/>
  <c r="P435" i="10"/>
  <c r="K435" i="10"/>
  <c r="P434" i="10"/>
  <c r="K434" i="10"/>
  <c r="P433" i="10"/>
  <c r="K433" i="10"/>
  <c r="I433" i="10"/>
  <c r="P432" i="10"/>
  <c r="K432" i="10"/>
  <c r="P431" i="10"/>
  <c r="K431" i="10"/>
  <c r="P430" i="10"/>
  <c r="K430" i="10"/>
  <c r="P429" i="10"/>
  <c r="K429" i="10"/>
  <c r="P428" i="10"/>
  <c r="K428" i="10"/>
  <c r="P427" i="10"/>
  <c r="K427" i="10"/>
  <c r="P426" i="10"/>
  <c r="K426" i="10"/>
  <c r="P425" i="10"/>
  <c r="K425" i="10"/>
  <c r="P424" i="10"/>
  <c r="K424" i="10"/>
  <c r="P423" i="10"/>
  <c r="K423" i="10"/>
  <c r="P422" i="10"/>
  <c r="K422" i="10"/>
  <c r="P421" i="10"/>
  <c r="K421" i="10"/>
  <c r="P420" i="10"/>
  <c r="K420" i="10"/>
  <c r="I420" i="10"/>
  <c r="P419" i="10"/>
  <c r="P418" i="10"/>
  <c r="P417" i="10"/>
  <c r="P416" i="10"/>
  <c r="P414" i="10"/>
  <c r="P413" i="10"/>
  <c r="K408" i="10"/>
  <c r="P407" i="10"/>
  <c r="P406" i="10"/>
  <c r="P405" i="10"/>
  <c r="P404" i="10"/>
  <c r="P402" i="10"/>
  <c r="P401" i="10"/>
  <c r="K396" i="10"/>
  <c r="P395" i="10"/>
  <c r="P394" i="10"/>
  <c r="P393" i="10"/>
  <c r="P392" i="10"/>
  <c r="P390" i="10"/>
  <c r="P389" i="10"/>
  <c r="P384" i="10"/>
  <c r="K384" i="10"/>
  <c r="P383" i="10"/>
  <c r="K383" i="10"/>
  <c r="P382" i="10"/>
  <c r="K382" i="10"/>
  <c r="P381" i="10"/>
  <c r="K381" i="10"/>
  <c r="I381" i="10"/>
  <c r="P380" i="10"/>
  <c r="K380" i="10"/>
  <c r="P379" i="10"/>
  <c r="K379" i="10"/>
  <c r="P378" i="10"/>
  <c r="K378" i="10"/>
  <c r="P377" i="10"/>
  <c r="K377" i="10"/>
  <c r="P376" i="10"/>
  <c r="K376" i="10"/>
  <c r="P375" i="10"/>
  <c r="K375" i="10"/>
  <c r="P374" i="10"/>
  <c r="K374" i="10"/>
  <c r="P373" i="10"/>
  <c r="K373" i="10"/>
  <c r="P372" i="10"/>
  <c r="K372" i="10"/>
  <c r="P371" i="10"/>
  <c r="K371" i="10"/>
  <c r="P370" i="10"/>
  <c r="K370" i="10"/>
  <c r="P369" i="10"/>
  <c r="K369" i="10"/>
  <c r="P368" i="10"/>
  <c r="K368" i="10"/>
  <c r="P367" i="10"/>
  <c r="K367" i="10"/>
  <c r="P366" i="10"/>
  <c r="K366" i="10"/>
  <c r="P365" i="10"/>
  <c r="K365" i="10"/>
  <c r="K364" i="10"/>
  <c r="K363" i="10"/>
  <c r="I363" i="10"/>
  <c r="K362" i="10"/>
  <c r="K361" i="10"/>
  <c r="K360" i="10"/>
  <c r="K359" i="10"/>
  <c r="P358" i="10"/>
  <c r="K358" i="10"/>
  <c r="P357" i="10"/>
  <c r="K357" i="10"/>
  <c r="P349" i="10"/>
  <c r="P348" i="10"/>
  <c r="P339" i="10"/>
  <c r="P338" i="10"/>
  <c r="P337" i="10"/>
  <c r="K337" i="10"/>
  <c r="P336" i="10"/>
  <c r="K336" i="10"/>
  <c r="P335" i="10"/>
  <c r="K335" i="10"/>
  <c r="P334" i="10"/>
  <c r="K334" i="10"/>
  <c r="P333" i="10"/>
  <c r="K333" i="10"/>
  <c r="P332" i="10"/>
  <c r="K332" i="10"/>
  <c r="P331" i="10"/>
  <c r="K331" i="10"/>
  <c r="P330" i="10"/>
  <c r="K330" i="10"/>
  <c r="P329" i="10"/>
  <c r="K329" i="10"/>
  <c r="P328" i="10"/>
  <c r="K328" i="10"/>
  <c r="P327" i="10"/>
  <c r="K327" i="10"/>
  <c r="P326" i="10"/>
  <c r="K326" i="10"/>
  <c r="P325" i="10"/>
  <c r="K325" i="10"/>
  <c r="P324" i="10"/>
  <c r="K324" i="10"/>
  <c r="P323" i="10"/>
  <c r="K323" i="10"/>
  <c r="P322" i="10"/>
  <c r="K322" i="10"/>
  <c r="I322" i="10"/>
  <c r="P321" i="10"/>
  <c r="K321" i="10"/>
  <c r="I321" i="10"/>
  <c r="P320" i="10"/>
  <c r="K320" i="10"/>
  <c r="P319" i="10"/>
  <c r="K319" i="10"/>
  <c r="P318" i="10"/>
  <c r="K318" i="10"/>
  <c r="P317" i="10"/>
  <c r="K317" i="10"/>
  <c r="I317" i="10"/>
  <c r="P316" i="10"/>
  <c r="K316" i="10"/>
  <c r="I316" i="10"/>
  <c r="P315" i="10"/>
  <c r="K315" i="10"/>
  <c r="P314" i="10"/>
  <c r="K314" i="10"/>
  <c r="P313" i="10"/>
  <c r="K313" i="10"/>
  <c r="P312" i="10"/>
  <c r="K312" i="10"/>
  <c r="P311" i="10"/>
  <c r="K311" i="10"/>
  <c r="P310" i="10"/>
  <c r="K310" i="10"/>
  <c r="P309" i="10"/>
  <c r="K309" i="10"/>
  <c r="P308" i="10"/>
  <c r="K308" i="10"/>
  <c r="P307" i="10"/>
  <c r="K307" i="10"/>
  <c r="B518" i="10" l="1"/>
  <c r="B466" i="10"/>
  <c r="B462" i="10"/>
  <c r="B438" i="10"/>
  <c r="B434" i="10"/>
  <c r="B430" i="10"/>
  <c r="B346" i="10"/>
  <c r="B342" i="10"/>
  <c r="B445" i="10"/>
  <c r="B437" i="10"/>
  <c r="B393" i="10"/>
  <c r="B389" i="10"/>
  <c r="B345" i="10"/>
  <c r="B341" i="10"/>
  <c r="B500" i="10"/>
  <c r="B468" i="10"/>
  <c r="B464" i="10"/>
  <c r="B436" i="10"/>
  <c r="B432" i="10"/>
  <c r="B439" i="10"/>
  <c r="B435" i="10"/>
  <c r="B431" i="10"/>
  <c r="B520" i="10"/>
  <c r="B516" i="10"/>
  <c r="B512" i="10"/>
  <c r="B508" i="10"/>
  <c r="B504" i="10"/>
  <c r="B488" i="10"/>
  <c r="B484" i="10"/>
  <c r="B480" i="10"/>
  <c r="B472" i="10"/>
  <c r="B452" i="10"/>
  <c r="B428" i="10"/>
  <c r="B416" i="10"/>
  <c r="B412" i="10"/>
  <c r="B408" i="10"/>
  <c r="B404" i="10"/>
  <c r="B400" i="10"/>
  <c r="B396" i="10"/>
  <c r="B392" i="10"/>
  <c r="B388" i="10"/>
  <c r="B384" i="10"/>
  <c r="B380" i="10"/>
  <c r="B376" i="10"/>
  <c r="B372" i="10"/>
  <c r="B368" i="10"/>
  <c r="B364" i="10"/>
  <c r="B360" i="10"/>
  <c r="B356" i="10"/>
  <c r="B352" i="10"/>
  <c r="B344" i="10"/>
  <c r="B340" i="10"/>
  <c r="B336" i="10"/>
  <c r="B332" i="10"/>
  <c r="B328" i="10"/>
  <c r="B324" i="10"/>
  <c r="B320" i="10"/>
  <c r="B308" i="10"/>
  <c r="B503" i="10"/>
  <c r="B499" i="10"/>
  <c r="B495" i="10"/>
  <c r="B491" i="10"/>
  <c r="B487" i="10"/>
  <c r="B483" i="10"/>
  <c r="B479" i="10"/>
  <c r="B475" i="10"/>
  <c r="B471" i="10"/>
  <c r="B467" i="10"/>
  <c r="B463" i="10"/>
  <c r="B459" i="10"/>
  <c r="B451" i="10"/>
  <c r="B447" i="10"/>
  <c r="B443" i="10"/>
  <c r="B427" i="10"/>
  <c r="B423" i="10"/>
  <c r="B419" i="10"/>
  <c r="B415" i="10"/>
  <c r="B411" i="10"/>
  <c r="B407" i="10"/>
  <c r="B403" i="10"/>
  <c r="B399" i="10"/>
  <c r="B395" i="10"/>
  <c r="B391" i="10"/>
  <c r="B387" i="10"/>
  <c r="B383" i="10"/>
  <c r="B379" i="10"/>
  <c r="B375" i="10"/>
  <c r="B371" i="10"/>
  <c r="B359" i="10"/>
  <c r="B355" i="10"/>
  <c r="B351" i="10"/>
  <c r="B347" i="10"/>
  <c r="B343" i="10"/>
  <c r="B339" i="10"/>
  <c r="B335" i="10"/>
  <c r="B331" i="10"/>
  <c r="B327" i="10"/>
  <c r="B323" i="10"/>
  <c r="B319" i="10"/>
  <c r="B315" i="10"/>
  <c r="B311" i="10"/>
  <c r="B522" i="10"/>
  <c r="B514" i="10"/>
  <c r="B510" i="10"/>
  <c r="B502" i="10"/>
  <c r="B498" i="10"/>
  <c r="B494" i="10"/>
  <c r="B490" i="10"/>
  <c r="B486" i="10"/>
  <c r="B482" i="10"/>
  <c r="B478" i="10"/>
  <c r="B474" i="10"/>
  <c r="B470" i="10"/>
  <c r="B458" i="10"/>
  <c r="B454" i="10"/>
  <c r="B450" i="10"/>
  <c r="B446" i="10"/>
  <c r="B442" i="10"/>
  <c r="B426" i="10"/>
  <c r="B422" i="10"/>
  <c r="B418" i="10"/>
  <c r="B414" i="10"/>
  <c r="B410" i="10"/>
  <c r="B406" i="10"/>
  <c r="B402" i="10"/>
  <c r="B398" i="10"/>
  <c r="B394" i="10"/>
  <c r="B390" i="10"/>
  <c r="B386" i="10"/>
  <c r="B382" i="10"/>
  <c r="B378" i="10"/>
  <c r="B370" i="10"/>
  <c r="B366" i="10"/>
  <c r="B362" i="10"/>
  <c r="B358" i="10"/>
  <c r="B354" i="10"/>
  <c r="B350" i="10"/>
  <c r="B318" i="10"/>
  <c r="B314" i="10"/>
  <c r="B310" i="10"/>
  <c r="B521" i="10"/>
  <c r="B517" i="10"/>
  <c r="B513" i="10"/>
  <c r="B509" i="10"/>
  <c r="B505" i="10"/>
  <c r="B497" i="10"/>
  <c r="B493" i="10"/>
  <c r="B489" i="10"/>
  <c r="B481" i="10"/>
  <c r="B477" i="10"/>
  <c r="B473" i="10"/>
  <c r="B465" i="10"/>
  <c r="B461" i="10"/>
  <c r="B457" i="10"/>
  <c r="B453" i="10"/>
  <c r="B449" i="10"/>
  <c r="B441" i="10"/>
  <c r="B425" i="10"/>
  <c r="B421" i="10"/>
  <c r="B417" i="10"/>
  <c r="B413" i="10"/>
  <c r="B405" i="10"/>
  <c r="B401" i="10"/>
  <c r="B377" i="10"/>
  <c r="B373" i="10"/>
  <c r="B369" i="10"/>
  <c r="B365" i="10"/>
  <c r="B361" i="10"/>
  <c r="B353" i="10"/>
  <c r="B349" i="10"/>
  <c r="B337" i="10"/>
  <c r="B333" i="10"/>
  <c r="B329" i="10"/>
  <c r="B325" i="10"/>
  <c r="B313" i="10"/>
  <c r="B309" i="10"/>
  <c r="B519" i="10"/>
  <c r="B515" i="10"/>
  <c r="B511" i="10"/>
  <c r="B507" i="10"/>
  <c r="B455" i="10"/>
  <c r="B367" i="10"/>
  <c r="B363" i="10"/>
  <c r="B307" i="10"/>
  <c r="B506" i="10"/>
  <c r="B374" i="10"/>
  <c r="B338" i="10"/>
  <c r="B334" i="10"/>
  <c r="B330" i="10"/>
  <c r="B326" i="10"/>
  <c r="B322" i="10"/>
  <c r="B501" i="10"/>
  <c r="B485" i="10"/>
  <c r="B469" i="10"/>
  <c r="B433" i="10"/>
  <c r="B429" i="10"/>
  <c r="B409" i="10"/>
  <c r="B397" i="10"/>
  <c r="B385" i="10"/>
  <c r="B381" i="10"/>
  <c r="B357" i="10"/>
  <c r="B321" i="10"/>
  <c r="B317" i="10"/>
  <c r="B496" i="10"/>
  <c r="B492" i="10"/>
  <c r="B476" i="10"/>
  <c r="B460" i="10"/>
  <c r="B456" i="10"/>
  <c r="B448" i="10"/>
  <c r="B444" i="10"/>
  <c r="B440" i="10"/>
  <c r="B424" i="10"/>
  <c r="B420" i="10"/>
  <c r="B348" i="10"/>
  <c r="B316" i="10"/>
  <c r="B312" i="10"/>
  <c r="C271" i="10" l="1"/>
  <c r="C272" i="10"/>
  <c r="C273" i="10"/>
  <c r="C274" i="10"/>
  <c r="C275" i="10"/>
  <c r="C276" i="10"/>
  <c r="C277" i="10"/>
  <c r="C278" i="10"/>
  <c r="C279" i="10"/>
  <c r="C280" i="10"/>
  <c r="C281" i="10"/>
  <c r="C282" i="10"/>
  <c r="C283" i="10"/>
  <c r="C284" i="10"/>
  <c r="C285" i="10"/>
  <c r="C286" i="10"/>
  <c r="C287" i="10"/>
  <c r="C288" i="10"/>
  <c r="C289" i="10"/>
  <c r="C290" i="10"/>
  <c r="C291" i="10"/>
  <c r="C292" i="10"/>
  <c r="C293" i="10"/>
  <c r="C294" i="10"/>
  <c r="C295" i="10"/>
  <c r="C296" i="10"/>
  <c r="C297" i="10"/>
  <c r="C298" i="10"/>
  <c r="C299" i="10"/>
  <c r="C300" i="10"/>
  <c r="C301" i="10"/>
  <c r="C302" i="10"/>
  <c r="C303" i="10"/>
  <c r="C304" i="10"/>
  <c r="C305" i="10"/>
  <c r="C306"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F271" i="10"/>
  <c r="F272" i="10"/>
  <c r="F273" i="10"/>
  <c r="F274" i="10"/>
  <c r="F275" i="10"/>
  <c r="F276" i="10"/>
  <c r="F277" i="10"/>
  <c r="F278" i="10"/>
  <c r="F279" i="10"/>
  <c r="F280" i="10"/>
  <c r="F281" i="10"/>
  <c r="F282" i="10"/>
  <c r="F283" i="10"/>
  <c r="F284" i="10"/>
  <c r="F285" i="10"/>
  <c r="F286" i="10"/>
  <c r="F287" i="10"/>
  <c r="F288" i="10"/>
  <c r="F289" i="10"/>
  <c r="F290" i="10"/>
  <c r="F291" i="10"/>
  <c r="F292" i="10"/>
  <c r="F293" i="10"/>
  <c r="F294" i="10"/>
  <c r="F295" i="10"/>
  <c r="F296" i="10"/>
  <c r="F297" i="10"/>
  <c r="F298" i="10"/>
  <c r="F299" i="10"/>
  <c r="F300" i="10"/>
  <c r="F301" i="10"/>
  <c r="F302" i="10"/>
  <c r="F303" i="10"/>
  <c r="F304" i="10"/>
  <c r="F305" i="10"/>
  <c r="F306" i="10"/>
  <c r="P306" i="10"/>
  <c r="K306" i="10"/>
  <c r="P305" i="10"/>
  <c r="K305" i="10"/>
  <c r="P304" i="10"/>
  <c r="K304" i="10"/>
  <c r="P303" i="10"/>
  <c r="K303" i="10"/>
  <c r="P302" i="10"/>
  <c r="K302" i="10"/>
  <c r="P301" i="10"/>
  <c r="K301" i="10"/>
  <c r="P300" i="10"/>
  <c r="K300" i="10"/>
  <c r="P299" i="10"/>
  <c r="K299" i="10"/>
  <c r="P298" i="10"/>
  <c r="K298" i="10"/>
  <c r="P297" i="10"/>
  <c r="K297" i="10"/>
  <c r="P296" i="10"/>
  <c r="K296" i="10"/>
  <c r="P295" i="10"/>
  <c r="K295" i="10"/>
  <c r="P294" i="10"/>
  <c r="K294" i="10"/>
  <c r="P293" i="10"/>
  <c r="K293" i="10"/>
  <c r="P292" i="10"/>
  <c r="K292" i="10"/>
  <c r="P291" i="10"/>
  <c r="K291" i="10"/>
  <c r="P290" i="10"/>
  <c r="K290" i="10"/>
  <c r="P289" i="10"/>
  <c r="K289" i="10"/>
  <c r="P288" i="10"/>
  <c r="K288" i="10"/>
  <c r="P287" i="10"/>
  <c r="K287" i="10"/>
  <c r="P286" i="10"/>
  <c r="K286" i="10"/>
  <c r="P285" i="10"/>
  <c r="K285" i="10"/>
  <c r="P284" i="10"/>
  <c r="K284" i="10"/>
  <c r="P283" i="10"/>
  <c r="K283" i="10"/>
  <c r="P282" i="10"/>
  <c r="K282" i="10"/>
  <c r="P281" i="10"/>
  <c r="K281" i="10"/>
  <c r="P280" i="10"/>
  <c r="K280" i="10"/>
  <c r="P279" i="10"/>
  <c r="K279" i="10"/>
  <c r="P278" i="10"/>
  <c r="K278" i="10"/>
  <c r="P277" i="10"/>
  <c r="K277" i="10"/>
  <c r="P276" i="10"/>
  <c r="K276" i="10"/>
  <c r="P275" i="10"/>
  <c r="K275" i="10"/>
  <c r="P274" i="10"/>
  <c r="K274" i="10"/>
  <c r="P273" i="10"/>
  <c r="K273" i="10"/>
  <c r="P272" i="10"/>
  <c r="K272" i="10"/>
  <c r="P271" i="10"/>
  <c r="K271" i="10"/>
  <c r="B305" i="10" l="1"/>
  <c r="B301" i="10"/>
  <c r="B297" i="10"/>
  <c r="B293" i="10"/>
  <c r="B289" i="10"/>
  <c r="B285" i="10"/>
  <c r="B281" i="10"/>
  <c r="B277" i="10"/>
  <c r="B273" i="10"/>
  <c r="B304" i="10"/>
  <c r="B300" i="10"/>
  <c r="B296" i="10"/>
  <c r="B292" i="10"/>
  <c r="B288" i="10"/>
  <c r="B284" i="10"/>
  <c r="B280" i="10"/>
  <c r="B276" i="10"/>
  <c r="B272" i="10"/>
  <c r="B303" i="10"/>
  <c r="B299" i="10"/>
  <c r="B295" i="10"/>
  <c r="B291" i="10"/>
  <c r="B287" i="10"/>
  <c r="B283" i="10"/>
  <c r="B279" i="10"/>
  <c r="B275" i="10"/>
  <c r="B271" i="10"/>
  <c r="B306" i="10"/>
  <c r="B302" i="10"/>
  <c r="B298" i="10"/>
  <c r="B294" i="10"/>
  <c r="B290" i="10"/>
  <c r="B286" i="10"/>
  <c r="B282" i="10"/>
  <c r="B278" i="10"/>
  <c r="B274" i="10"/>
  <c r="C212" i="10" l="1"/>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F212" i="10"/>
  <c r="F213" i="10"/>
  <c r="F214" i="10"/>
  <c r="F215" i="10"/>
  <c r="F216" i="10"/>
  <c r="F217" i="10"/>
  <c r="F218" i="10"/>
  <c r="F219" i="10"/>
  <c r="F220" i="10"/>
  <c r="F221" i="10"/>
  <c r="F222" i="10"/>
  <c r="F223" i="10"/>
  <c r="F224" i="10"/>
  <c r="F225" i="10"/>
  <c r="F226" i="10"/>
  <c r="F227" i="10"/>
  <c r="F228" i="10"/>
  <c r="F229" i="10"/>
  <c r="F230" i="10"/>
  <c r="F231" i="10"/>
  <c r="F232" i="10"/>
  <c r="F233" i="10"/>
  <c r="F234" i="10"/>
  <c r="F235" i="10"/>
  <c r="F236" i="10"/>
  <c r="F237" i="10"/>
  <c r="F238" i="10"/>
  <c r="F239" i="10"/>
  <c r="F240" i="10"/>
  <c r="F241" i="10"/>
  <c r="F242" i="10"/>
  <c r="F243" i="10"/>
  <c r="F244" i="10"/>
  <c r="F245" i="10"/>
  <c r="F246" i="10"/>
  <c r="F247" i="10"/>
  <c r="F248" i="10"/>
  <c r="F249" i="10"/>
  <c r="F250" i="10"/>
  <c r="F251" i="10"/>
  <c r="F252" i="10"/>
  <c r="F253" i="10"/>
  <c r="F254" i="10"/>
  <c r="F255" i="10"/>
  <c r="F256" i="10"/>
  <c r="F257" i="10"/>
  <c r="F258" i="10"/>
  <c r="F259" i="10"/>
  <c r="F260" i="10"/>
  <c r="F261" i="10"/>
  <c r="F262" i="10"/>
  <c r="F263" i="10"/>
  <c r="F264" i="10"/>
  <c r="F265" i="10"/>
  <c r="F266" i="10"/>
  <c r="F267" i="10"/>
  <c r="F268" i="10"/>
  <c r="F269" i="10"/>
  <c r="F270" i="10"/>
  <c r="K268" i="10"/>
  <c r="P262" i="10"/>
  <c r="K262" i="10"/>
  <c r="K261" i="10"/>
  <c r="K243" i="10"/>
  <c r="K242" i="10"/>
  <c r="P240" i="10"/>
  <c r="P231" i="10"/>
  <c r="K231" i="10"/>
  <c r="K228" i="10"/>
  <c r="K213" i="10"/>
  <c r="K206" i="10"/>
  <c r="K205" i="10"/>
  <c r="K204" i="10"/>
  <c r="K200" i="10"/>
  <c r="K196" i="10"/>
  <c r="P190" i="10"/>
  <c r="K190" i="10"/>
  <c r="K187" i="10"/>
  <c r="K177" i="10"/>
  <c r="K173" i="10"/>
  <c r="K168" i="10"/>
  <c r="K164" i="10"/>
  <c r="K158" i="10"/>
  <c r="K155" i="10"/>
  <c r="K152" i="10"/>
  <c r="K145" i="10"/>
  <c r="K139" i="10"/>
  <c r="B270" i="10" l="1"/>
  <c r="B266" i="10"/>
  <c r="B262" i="10"/>
  <c r="B258" i="10"/>
  <c r="B254" i="10"/>
  <c r="B250" i="10"/>
  <c r="B246" i="10"/>
  <c r="B242" i="10"/>
  <c r="B238" i="10"/>
  <c r="B234" i="10"/>
  <c r="B230" i="10"/>
  <c r="B226" i="10"/>
  <c r="B222" i="10"/>
  <c r="B218" i="10"/>
  <c r="B214" i="10"/>
  <c r="B269" i="10"/>
  <c r="B265" i="10"/>
  <c r="B261" i="10"/>
  <c r="B257" i="10"/>
  <c r="B253" i="10"/>
  <c r="B249" i="10"/>
  <c r="B245" i="10"/>
  <c r="B241" i="10"/>
  <c r="B237" i="10"/>
  <c r="B233" i="10"/>
  <c r="B229" i="10"/>
  <c r="B225" i="10"/>
  <c r="B221" i="10"/>
  <c r="B217" i="10"/>
  <c r="B213" i="10"/>
  <c r="B267" i="10"/>
  <c r="B263" i="10"/>
  <c r="B259" i="10"/>
  <c r="B255" i="10"/>
  <c r="B251" i="10"/>
  <c r="B247" i="10"/>
  <c r="B243" i="10"/>
  <c r="B239" i="10"/>
  <c r="B235" i="10"/>
  <c r="B231" i="10"/>
  <c r="B227" i="10"/>
  <c r="B223" i="10"/>
  <c r="B219" i="10"/>
  <c r="B215" i="10"/>
  <c r="B268" i="10"/>
  <c r="B264" i="10"/>
  <c r="B260" i="10"/>
  <c r="B256" i="10"/>
  <c r="B252" i="10"/>
  <c r="B248" i="10"/>
  <c r="B244" i="10"/>
  <c r="B240" i="10"/>
  <c r="B236" i="10"/>
  <c r="B232" i="10"/>
  <c r="B228" i="10"/>
  <c r="B224" i="10"/>
  <c r="B220" i="10"/>
  <c r="B216" i="10"/>
  <c r="B212" i="10"/>
  <c r="K9" i="10" l="1"/>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08" i="10" l="1"/>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10" i="10" l="1"/>
  <c r="P11" i="10"/>
  <c r="P13" i="10"/>
  <c r="P14" i="10"/>
  <c r="P15" i="10"/>
  <c r="P16" i="10"/>
  <c r="P17" i="10"/>
  <c r="P18" i="10"/>
  <c r="P19" i="10"/>
  <c r="P20" i="10"/>
  <c r="P21" i="10"/>
  <c r="P22" i="10"/>
  <c r="P23" i="10"/>
  <c r="P24" i="10"/>
  <c r="P25" i="10"/>
  <c r="P26" i="10"/>
  <c r="P27" i="10"/>
  <c r="I26" i="10"/>
  <c r="I9" i="10" l="1"/>
  <c r="I10" i="10"/>
  <c r="I11" i="10"/>
  <c r="I12" i="10"/>
  <c r="I13" i="10"/>
  <c r="I14" i="10"/>
  <c r="I15" i="10"/>
  <c r="I16" i="10"/>
  <c r="I17" i="10"/>
  <c r="I18" i="10"/>
  <c r="I19"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4" i="10" l="1"/>
  <c r="C9" i="10" l="1"/>
  <c r="D9" i="10"/>
  <c r="E9" i="10"/>
  <c r="F9" i="10"/>
  <c r="C10" i="10"/>
  <c r="D10" i="10"/>
  <c r="E10" i="10"/>
  <c r="F10" i="10"/>
  <c r="C11" i="10"/>
  <c r="D11" i="10"/>
  <c r="E11" i="10"/>
  <c r="F11" i="10"/>
  <c r="C12" i="10"/>
  <c r="D12" i="10"/>
  <c r="E12" i="10"/>
  <c r="F12" i="10"/>
  <c r="C13" i="10"/>
  <c r="D13" i="10"/>
  <c r="E13" i="10"/>
  <c r="F13" i="10"/>
  <c r="C14" i="10"/>
  <c r="D14" i="10"/>
  <c r="E14" i="10"/>
  <c r="F14" i="10"/>
  <c r="C15" i="10"/>
  <c r="D15" i="10"/>
  <c r="E15" i="10"/>
  <c r="F15" i="10"/>
  <c r="C16" i="10"/>
  <c r="D16" i="10"/>
  <c r="E16" i="10"/>
  <c r="F16" i="10"/>
  <c r="C17" i="10"/>
  <c r="D17" i="10"/>
  <c r="E17" i="10"/>
  <c r="F17" i="10"/>
  <c r="C18" i="10"/>
  <c r="D18" i="10"/>
  <c r="E18" i="10"/>
  <c r="F18" i="10"/>
  <c r="C19" i="10"/>
  <c r="D19" i="10"/>
  <c r="E19" i="10"/>
  <c r="F19" i="10"/>
  <c r="C20" i="10"/>
  <c r="D20" i="10"/>
  <c r="E20" i="10"/>
  <c r="F20" i="10"/>
  <c r="C21" i="10"/>
  <c r="D21" i="10"/>
  <c r="E21" i="10"/>
  <c r="F21" i="10"/>
  <c r="C22" i="10"/>
  <c r="D22" i="10"/>
  <c r="E22" i="10"/>
  <c r="F22" i="10"/>
  <c r="C23" i="10"/>
  <c r="D23" i="10"/>
  <c r="E23" i="10"/>
  <c r="F23" i="10"/>
  <c r="C24" i="10"/>
  <c r="D24" i="10"/>
  <c r="E24" i="10"/>
  <c r="F24" i="10"/>
  <c r="C25" i="10"/>
  <c r="D25" i="10"/>
  <c r="E25" i="10"/>
  <c r="F25" i="10"/>
  <c r="C26" i="10"/>
  <c r="D26" i="10"/>
  <c r="E26" i="10"/>
  <c r="F26" i="10"/>
  <c r="B26" i="10" s="1"/>
  <c r="C27" i="10"/>
  <c r="D27" i="10"/>
  <c r="E27" i="10"/>
  <c r="F27" i="10"/>
  <c r="C28" i="10"/>
  <c r="D28" i="10"/>
  <c r="E28" i="10"/>
  <c r="F28" i="10"/>
  <c r="C29" i="10"/>
  <c r="D29" i="10"/>
  <c r="E29" i="10"/>
  <c r="F29" i="10"/>
  <c r="C30" i="10"/>
  <c r="D30" i="10"/>
  <c r="E30" i="10"/>
  <c r="F30" i="10"/>
  <c r="C31" i="10"/>
  <c r="D31" i="10"/>
  <c r="E31" i="10"/>
  <c r="F31" i="10"/>
  <c r="C32" i="10"/>
  <c r="D32" i="10"/>
  <c r="E32" i="10"/>
  <c r="F32" i="10"/>
  <c r="C33" i="10"/>
  <c r="D33" i="10"/>
  <c r="E33" i="10"/>
  <c r="F33" i="10"/>
  <c r="C34" i="10"/>
  <c r="D34" i="10"/>
  <c r="E34" i="10"/>
  <c r="F34" i="10"/>
  <c r="C35" i="10"/>
  <c r="D35" i="10"/>
  <c r="E35" i="10"/>
  <c r="F35" i="10"/>
  <c r="C36" i="10"/>
  <c r="D36" i="10"/>
  <c r="E36" i="10"/>
  <c r="F36" i="10"/>
  <c r="C37" i="10"/>
  <c r="D37" i="10"/>
  <c r="E37" i="10"/>
  <c r="F37" i="10"/>
  <c r="C38" i="10"/>
  <c r="D38" i="10"/>
  <c r="E38" i="10"/>
  <c r="F38" i="10"/>
  <c r="C39" i="10"/>
  <c r="D39" i="10"/>
  <c r="E39" i="10"/>
  <c r="F39" i="10"/>
  <c r="C40" i="10"/>
  <c r="D40" i="10"/>
  <c r="E40" i="10"/>
  <c r="F40" i="10"/>
  <c r="C41" i="10"/>
  <c r="D41" i="10"/>
  <c r="E41" i="10"/>
  <c r="F41" i="10"/>
  <c r="C42" i="10"/>
  <c r="D42" i="10"/>
  <c r="E42" i="10"/>
  <c r="F42" i="10"/>
  <c r="C43" i="10"/>
  <c r="D43" i="10"/>
  <c r="E43" i="10"/>
  <c r="F43" i="10"/>
  <c r="C44" i="10"/>
  <c r="D44" i="10"/>
  <c r="E44" i="10"/>
  <c r="F44" i="10"/>
  <c r="C45" i="10"/>
  <c r="D45" i="10"/>
  <c r="E45" i="10"/>
  <c r="F45" i="10"/>
  <c r="C46" i="10"/>
  <c r="D46" i="10"/>
  <c r="E46" i="10"/>
  <c r="F46" i="10"/>
  <c r="C47" i="10"/>
  <c r="D47" i="10"/>
  <c r="E47" i="10"/>
  <c r="F47" i="10"/>
  <c r="C48" i="10"/>
  <c r="D48" i="10"/>
  <c r="E48" i="10"/>
  <c r="F48" i="10"/>
  <c r="C49" i="10"/>
  <c r="D49" i="10"/>
  <c r="E49" i="10"/>
  <c r="F49" i="10"/>
  <c r="C50" i="10"/>
  <c r="D50" i="10"/>
  <c r="E50" i="10"/>
  <c r="F50" i="10"/>
  <c r="C51" i="10"/>
  <c r="D51" i="10"/>
  <c r="E51" i="10"/>
  <c r="F51" i="10"/>
  <c r="C52" i="10"/>
  <c r="D52" i="10"/>
  <c r="E52" i="10"/>
  <c r="F52" i="10"/>
  <c r="C53" i="10"/>
  <c r="D53" i="10"/>
  <c r="E53" i="10"/>
  <c r="F53" i="10"/>
  <c r="C54" i="10"/>
  <c r="D54" i="10"/>
  <c r="E54" i="10"/>
  <c r="F54" i="10"/>
  <c r="C55" i="10"/>
  <c r="D55" i="10"/>
  <c r="E55" i="10"/>
  <c r="F55" i="10"/>
  <c r="C56" i="10"/>
  <c r="D56" i="10"/>
  <c r="E56" i="10"/>
  <c r="F56" i="10"/>
  <c r="C57" i="10"/>
  <c r="D57" i="10"/>
  <c r="E57" i="10"/>
  <c r="F57" i="10"/>
  <c r="C58" i="10"/>
  <c r="D58" i="10"/>
  <c r="E58" i="10"/>
  <c r="F58" i="10"/>
  <c r="C59" i="10"/>
  <c r="D59" i="10"/>
  <c r="E59" i="10"/>
  <c r="F59" i="10"/>
  <c r="C60" i="10"/>
  <c r="D60" i="10"/>
  <c r="E60" i="10"/>
  <c r="F60" i="10"/>
  <c r="C61" i="10"/>
  <c r="D61" i="10"/>
  <c r="E61" i="10"/>
  <c r="F61" i="10"/>
  <c r="C62" i="10"/>
  <c r="D62" i="10"/>
  <c r="E62" i="10"/>
  <c r="F62" i="10"/>
  <c r="C63" i="10"/>
  <c r="D63" i="10"/>
  <c r="E63" i="10"/>
  <c r="F63" i="10"/>
  <c r="C64" i="10"/>
  <c r="D64" i="10"/>
  <c r="E64" i="10"/>
  <c r="F64" i="10"/>
  <c r="C65" i="10"/>
  <c r="D65" i="10"/>
  <c r="E65" i="10"/>
  <c r="F65" i="10"/>
  <c r="C66" i="10"/>
  <c r="D66" i="10"/>
  <c r="E66" i="10"/>
  <c r="F66" i="10"/>
  <c r="C67" i="10"/>
  <c r="D67" i="10"/>
  <c r="E67" i="10"/>
  <c r="F67" i="10"/>
  <c r="C68" i="10"/>
  <c r="D68" i="10"/>
  <c r="E68" i="10"/>
  <c r="F68" i="10"/>
  <c r="C69" i="10"/>
  <c r="D69" i="10"/>
  <c r="E69" i="10"/>
  <c r="F69" i="10"/>
  <c r="C70" i="10"/>
  <c r="D70" i="10"/>
  <c r="E70" i="10"/>
  <c r="F70" i="10"/>
  <c r="C71" i="10"/>
  <c r="D71" i="10"/>
  <c r="E71" i="10"/>
  <c r="F71" i="10"/>
  <c r="C72" i="10"/>
  <c r="D72" i="10"/>
  <c r="E72" i="10"/>
  <c r="F72" i="10"/>
  <c r="C73" i="10"/>
  <c r="D73" i="10"/>
  <c r="E73" i="10"/>
  <c r="F73" i="10"/>
  <c r="C74" i="10"/>
  <c r="D74" i="10"/>
  <c r="E74" i="10"/>
  <c r="F74" i="10"/>
  <c r="C75" i="10"/>
  <c r="D75" i="10"/>
  <c r="E75" i="10"/>
  <c r="F75" i="10"/>
  <c r="C76" i="10"/>
  <c r="D76" i="10"/>
  <c r="E76" i="10"/>
  <c r="F76" i="10"/>
  <c r="C77" i="10"/>
  <c r="D77" i="10"/>
  <c r="E77" i="10"/>
  <c r="F77" i="10"/>
  <c r="C78" i="10"/>
  <c r="D78" i="10"/>
  <c r="E78" i="10"/>
  <c r="F78" i="10"/>
  <c r="C79" i="10"/>
  <c r="D79" i="10"/>
  <c r="E79" i="10"/>
  <c r="F79" i="10"/>
  <c r="C80" i="10"/>
  <c r="D80" i="10"/>
  <c r="E80" i="10"/>
  <c r="F80" i="10"/>
  <c r="C81" i="10"/>
  <c r="D81" i="10"/>
  <c r="E81" i="10"/>
  <c r="F81" i="10"/>
  <c r="C82" i="10"/>
  <c r="D82" i="10"/>
  <c r="E82" i="10"/>
  <c r="F82" i="10"/>
  <c r="C83" i="10"/>
  <c r="D83" i="10"/>
  <c r="E83" i="10"/>
  <c r="F83" i="10"/>
  <c r="C84" i="10"/>
  <c r="D84" i="10"/>
  <c r="E84" i="10"/>
  <c r="F84" i="10"/>
  <c r="C85" i="10"/>
  <c r="D85" i="10"/>
  <c r="E85" i="10"/>
  <c r="F85" i="10"/>
  <c r="C86" i="10"/>
  <c r="D86" i="10"/>
  <c r="E86" i="10"/>
  <c r="F86" i="10"/>
  <c r="C87" i="10"/>
  <c r="D87" i="10"/>
  <c r="E87" i="10"/>
  <c r="F87" i="10"/>
  <c r="C88" i="10"/>
  <c r="D88" i="10"/>
  <c r="E88" i="10"/>
  <c r="F88" i="10"/>
  <c r="C89" i="10"/>
  <c r="D89" i="10"/>
  <c r="E89" i="10"/>
  <c r="F89" i="10"/>
  <c r="C90" i="10"/>
  <c r="D90" i="10"/>
  <c r="E90" i="10"/>
  <c r="F90" i="10"/>
  <c r="C91" i="10"/>
  <c r="D91" i="10"/>
  <c r="E91" i="10"/>
  <c r="F91" i="10"/>
  <c r="C92" i="10"/>
  <c r="D92" i="10"/>
  <c r="E92" i="10"/>
  <c r="F92" i="10"/>
  <c r="C93" i="10"/>
  <c r="D93" i="10"/>
  <c r="E93" i="10"/>
  <c r="F93" i="10"/>
  <c r="C94" i="10"/>
  <c r="D94" i="10"/>
  <c r="E94" i="10"/>
  <c r="F94" i="10"/>
  <c r="C95" i="10"/>
  <c r="D95" i="10"/>
  <c r="E95" i="10"/>
  <c r="F95" i="10"/>
  <c r="C96" i="10"/>
  <c r="D96" i="10"/>
  <c r="E96" i="10"/>
  <c r="F96" i="10"/>
  <c r="C97" i="10"/>
  <c r="D97" i="10"/>
  <c r="E97" i="10"/>
  <c r="F97" i="10"/>
  <c r="C98" i="10"/>
  <c r="D98" i="10"/>
  <c r="E98" i="10"/>
  <c r="F98" i="10"/>
  <c r="C99" i="10"/>
  <c r="D99" i="10"/>
  <c r="E99" i="10"/>
  <c r="F99" i="10"/>
  <c r="C100" i="10"/>
  <c r="D100" i="10"/>
  <c r="E100" i="10"/>
  <c r="F100" i="10"/>
  <c r="C101" i="10"/>
  <c r="D101" i="10"/>
  <c r="E101" i="10"/>
  <c r="F101" i="10"/>
  <c r="C102" i="10"/>
  <c r="D102" i="10"/>
  <c r="E102" i="10"/>
  <c r="F102" i="10"/>
  <c r="C103" i="10"/>
  <c r="D103" i="10"/>
  <c r="E103" i="10"/>
  <c r="F103" i="10"/>
  <c r="C104" i="10"/>
  <c r="D104" i="10"/>
  <c r="E104" i="10"/>
  <c r="F104" i="10"/>
  <c r="C105" i="10"/>
  <c r="D105" i="10"/>
  <c r="E105" i="10"/>
  <c r="F105" i="10"/>
  <c r="C106" i="10"/>
  <c r="D106" i="10"/>
  <c r="E106" i="10"/>
  <c r="F106" i="10"/>
  <c r="C107" i="10"/>
  <c r="D107" i="10"/>
  <c r="E107" i="10"/>
  <c r="F107" i="10"/>
  <c r="C108" i="10"/>
  <c r="D108" i="10"/>
  <c r="E108" i="10"/>
  <c r="F108" i="10"/>
  <c r="C109" i="10"/>
  <c r="D109" i="10"/>
  <c r="E109" i="10"/>
  <c r="F109" i="10"/>
  <c r="C110" i="10"/>
  <c r="D110" i="10"/>
  <c r="E110" i="10"/>
  <c r="F110" i="10"/>
  <c r="C111" i="10"/>
  <c r="D111" i="10"/>
  <c r="E111" i="10"/>
  <c r="F111" i="10"/>
  <c r="C112" i="10"/>
  <c r="D112" i="10"/>
  <c r="E112" i="10"/>
  <c r="F112" i="10"/>
  <c r="C113" i="10"/>
  <c r="D113" i="10"/>
  <c r="E113" i="10"/>
  <c r="F113" i="10"/>
  <c r="C114" i="10"/>
  <c r="D114" i="10"/>
  <c r="E114" i="10"/>
  <c r="F114" i="10"/>
  <c r="C115" i="10"/>
  <c r="D115" i="10"/>
  <c r="E115" i="10"/>
  <c r="F115" i="10"/>
  <c r="C116" i="10"/>
  <c r="D116" i="10"/>
  <c r="E116" i="10"/>
  <c r="F116" i="10"/>
  <c r="C117" i="10"/>
  <c r="D117" i="10"/>
  <c r="E117" i="10"/>
  <c r="F117" i="10"/>
  <c r="C118" i="10"/>
  <c r="D118" i="10"/>
  <c r="E118" i="10"/>
  <c r="F118" i="10"/>
  <c r="C119" i="10"/>
  <c r="D119" i="10"/>
  <c r="E119" i="10"/>
  <c r="F119" i="10"/>
  <c r="C120" i="10"/>
  <c r="D120" i="10"/>
  <c r="E120" i="10"/>
  <c r="F120" i="10"/>
  <c r="C121" i="10"/>
  <c r="D121" i="10"/>
  <c r="E121" i="10"/>
  <c r="F121" i="10"/>
  <c r="C122" i="10"/>
  <c r="D122" i="10"/>
  <c r="E122" i="10"/>
  <c r="F122" i="10"/>
  <c r="C123" i="10"/>
  <c r="D123" i="10"/>
  <c r="E123" i="10"/>
  <c r="F123" i="10"/>
  <c r="C124" i="10"/>
  <c r="D124" i="10"/>
  <c r="E124" i="10"/>
  <c r="F124" i="10"/>
  <c r="C125" i="10"/>
  <c r="D125" i="10"/>
  <c r="E125" i="10"/>
  <c r="F125" i="10"/>
  <c r="C126" i="10"/>
  <c r="D126" i="10"/>
  <c r="E126" i="10"/>
  <c r="F126" i="10"/>
  <c r="C127" i="10"/>
  <c r="D127" i="10"/>
  <c r="E127" i="10"/>
  <c r="F127" i="10"/>
  <c r="C128" i="10"/>
  <c r="D128" i="10"/>
  <c r="E128" i="10"/>
  <c r="F128" i="10"/>
  <c r="C129" i="10"/>
  <c r="D129" i="10"/>
  <c r="E129" i="10"/>
  <c r="F129" i="10"/>
  <c r="C130" i="10"/>
  <c r="D130" i="10"/>
  <c r="E130" i="10"/>
  <c r="F130" i="10"/>
  <c r="C131" i="10"/>
  <c r="D131" i="10"/>
  <c r="E131" i="10"/>
  <c r="F131" i="10"/>
  <c r="C132" i="10"/>
  <c r="D132" i="10"/>
  <c r="E132" i="10"/>
  <c r="F132" i="10"/>
  <c r="C133" i="10"/>
  <c r="D133" i="10"/>
  <c r="E133" i="10"/>
  <c r="F133" i="10"/>
  <c r="C134" i="10"/>
  <c r="D134" i="10"/>
  <c r="E134" i="10"/>
  <c r="F134" i="10"/>
  <c r="C135" i="10"/>
  <c r="D135" i="10"/>
  <c r="E135" i="10"/>
  <c r="F135" i="10"/>
  <c r="C136" i="10"/>
  <c r="D136" i="10"/>
  <c r="E136" i="10"/>
  <c r="F136" i="10"/>
  <c r="C137" i="10"/>
  <c r="D137" i="10"/>
  <c r="E137" i="10"/>
  <c r="F137" i="10"/>
  <c r="C138" i="10"/>
  <c r="D138" i="10"/>
  <c r="E138" i="10"/>
  <c r="F138" i="10"/>
  <c r="C139" i="10"/>
  <c r="D139" i="10"/>
  <c r="E139" i="10"/>
  <c r="F139" i="10"/>
  <c r="C140" i="10"/>
  <c r="D140" i="10"/>
  <c r="E140" i="10"/>
  <c r="F140" i="10"/>
  <c r="C141" i="10"/>
  <c r="D141" i="10"/>
  <c r="E141" i="10"/>
  <c r="F141" i="10"/>
  <c r="C142" i="10"/>
  <c r="D142" i="10"/>
  <c r="E142" i="10"/>
  <c r="F142" i="10"/>
  <c r="C143" i="10"/>
  <c r="D143" i="10"/>
  <c r="E143" i="10"/>
  <c r="F143" i="10"/>
  <c r="C144" i="10"/>
  <c r="D144" i="10"/>
  <c r="E144" i="10"/>
  <c r="F144" i="10"/>
  <c r="C145" i="10"/>
  <c r="D145" i="10"/>
  <c r="E145" i="10"/>
  <c r="F145" i="10"/>
  <c r="C146" i="10"/>
  <c r="D146" i="10"/>
  <c r="E146" i="10"/>
  <c r="F146" i="10"/>
  <c r="C147" i="10"/>
  <c r="D147" i="10"/>
  <c r="E147" i="10"/>
  <c r="F147" i="10"/>
  <c r="C148" i="10"/>
  <c r="D148" i="10"/>
  <c r="E148" i="10"/>
  <c r="F148" i="10"/>
  <c r="C149" i="10"/>
  <c r="D149" i="10"/>
  <c r="E149" i="10"/>
  <c r="F149" i="10"/>
  <c r="C150" i="10"/>
  <c r="D150" i="10"/>
  <c r="E150" i="10"/>
  <c r="F150" i="10"/>
  <c r="C151" i="10"/>
  <c r="D151" i="10"/>
  <c r="E151" i="10"/>
  <c r="F151" i="10"/>
  <c r="C152" i="10"/>
  <c r="D152" i="10"/>
  <c r="E152" i="10"/>
  <c r="F152" i="10"/>
  <c r="C153" i="10"/>
  <c r="D153" i="10"/>
  <c r="E153" i="10"/>
  <c r="F153" i="10"/>
  <c r="C154" i="10"/>
  <c r="D154" i="10"/>
  <c r="E154" i="10"/>
  <c r="F154" i="10"/>
  <c r="C155" i="10"/>
  <c r="D155" i="10"/>
  <c r="E155" i="10"/>
  <c r="F155" i="10"/>
  <c r="C156" i="10"/>
  <c r="D156" i="10"/>
  <c r="E156" i="10"/>
  <c r="F156" i="10"/>
  <c r="C157" i="10"/>
  <c r="D157" i="10"/>
  <c r="E157" i="10"/>
  <c r="F157" i="10"/>
  <c r="C158" i="10"/>
  <c r="D158" i="10"/>
  <c r="E158" i="10"/>
  <c r="F158" i="10"/>
  <c r="C159" i="10"/>
  <c r="D159" i="10"/>
  <c r="E159" i="10"/>
  <c r="F159" i="10"/>
  <c r="C160" i="10"/>
  <c r="D160" i="10"/>
  <c r="E160" i="10"/>
  <c r="F160" i="10"/>
  <c r="C161" i="10"/>
  <c r="D161" i="10"/>
  <c r="E161" i="10"/>
  <c r="F161" i="10"/>
  <c r="C162" i="10"/>
  <c r="D162" i="10"/>
  <c r="E162" i="10"/>
  <c r="F162" i="10"/>
  <c r="C163" i="10"/>
  <c r="D163" i="10"/>
  <c r="E163" i="10"/>
  <c r="F163" i="10"/>
  <c r="C164" i="10"/>
  <c r="D164" i="10"/>
  <c r="E164" i="10"/>
  <c r="F164" i="10"/>
  <c r="C165" i="10"/>
  <c r="D165" i="10"/>
  <c r="E165" i="10"/>
  <c r="F165" i="10"/>
  <c r="C166" i="10"/>
  <c r="D166" i="10"/>
  <c r="E166" i="10"/>
  <c r="F166" i="10"/>
  <c r="C167" i="10"/>
  <c r="D167" i="10"/>
  <c r="E167" i="10"/>
  <c r="F167" i="10"/>
  <c r="C168" i="10"/>
  <c r="D168" i="10"/>
  <c r="E168" i="10"/>
  <c r="F168" i="10"/>
  <c r="C169" i="10"/>
  <c r="D169" i="10"/>
  <c r="E169" i="10"/>
  <c r="F169" i="10"/>
  <c r="C170" i="10"/>
  <c r="D170" i="10"/>
  <c r="E170" i="10"/>
  <c r="F170" i="10"/>
  <c r="C171" i="10"/>
  <c r="D171" i="10"/>
  <c r="E171" i="10"/>
  <c r="F171" i="10"/>
  <c r="C172" i="10"/>
  <c r="D172" i="10"/>
  <c r="E172" i="10"/>
  <c r="F172" i="10"/>
  <c r="C173" i="10"/>
  <c r="D173" i="10"/>
  <c r="E173" i="10"/>
  <c r="F173" i="10"/>
  <c r="C174" i="10"/>
  <c r="D174" i="10"/>
  <c r="E174" i="10"/>
  <c r="F174" i="10"/>
  <c r="C175" i="10"/>
  <c r="D175" i="10"/>
  <c r="E175" i="10"/>
  <c r="F175" i="10"/>
  <c r="C176" i="10"/>
  <c r="D176" i="10"/>
  <c r="E176" i="10"/>
  <c r="F176" i="10"/>
  <c r="C177" i="10"/>
  <c r="D177" i="10"/>
  <c r="E177" i="10"/>
  <c r="F177" i="10"/>
  <c r="C178" i="10"/>
  <c r="D178" i="10"/>
  <c r="E178" i="10"/>
  <c r="F178" i="10"/>
  <c r="C179" i="10"/>
  <c r="D179" i="10"/>
  <c r="E179" i="10"/>
  <c r="F179" i="10"/>
  <c r="C180" i="10"/>
  <c r="D180" i="10"/>
  <c r="E180" i="10"/>
  <c r="F180" i="10"/>
  <c r="C181" i="10"/>
  <c r="D181" i="10"/>
  <c r="E181" i="10"/>
  <c r="F181" i="10"/>
  <c r="C182" i="10"/>
  <c r="D182" i="10"/>
  <c r="E182" i="10"/>
  <c r="F182" i="10"/>
  <c r="C183" i="10"/>
  <c r="D183" i="10"/>
  <c r="E183" i="10"/>
  <c r="F183" i="10"/>
  <c r="C184" i="10"/>
  <c r="D184" i="10"/>
  <c r="E184" i="10"/>
  <c r="F184" i="10"/>
  <c r="C185" i="10"/>
  <c r="D185" i="10"/>
  <c r="E185" i="10"/>
  <c r="F185" i="10"/>
  <c r="C186" i="10"/>
  <c r="D186" i="10"/>
  <c r="E186" i="10"/>
  <c r="F186" i="10"/>
  <c r="C187" i="10"/>
  <c r="D187" i="10"/>
  <c r="E187" i="10"/>
  <c r="F187" i="10"/>
  <c r="C188" i="10"/>
  <c r="D188" i="10"/>
  <c r="E188" i="10"/>
  <c r="F188" i="10"/>
  <c r="C189" i="10"/>
  <c r="D189" i="10"/>
  <c r="E189" i="10"/>
  <c r="F189" i="10"/>
  <c r="C190" i="10"/>
  <c r="D190" i="10"/>
  <c r="E190" i="10"/>
  <c r="F190" i="10"/>
  <c r="C191" i="10"/>
  <c r="D191" i="10"/>
  <c r="E191" i="10"/>
  <c r="F191" i="10"/>
  <c r="C192" i="10"/>
  <c r="D192" i="10"/>
  <c r="E192" i="10"/>
  <c r="F192" i="10"/>
  <c r="C193" i="10"/>
  <c r="D193" i="10"/>
  <c r="E193" i="10"/>
  <c r="F193" i="10"/>
  <c r="C194" i="10"/>
  <c r="D194" i="10"/>
  <c r="E194" i="10"/>
  <c r="F194" i="10"/>
  <c r="C195" i="10"/>
  <c r="D195" i="10"/>
  <c r="E195" i="10"/>
  <c r="F195" i="10"/>
  <c r="C196" i="10"/>
  <c r="D196" i="10"/>
  <c r="E196" i="10"/>
  <c r="F196" i="10"/>
  <c r="C197" i="10"/>
  <c r="D197" i="10"/>
  <c r="E197" i="10"/>
  <c r="F197" i="10"/>
  <c r="C198" i="10"/>
  <c r="D198" i="10"/>
  <c r="E198" i="10"/>
  <c r="F198" i="10"/>
  <c r="C199" i="10"/>
  <c r="D199" i="10"/>
  <c r="E199" i="10"/>
  <c r="F199" i="10"/>
  <c r="C200" i="10"/>
  <c r="D200" i="10"/>
  <c r="E200" i="10"/>
  <c r="F200" i="10"/>
  <c r="C201" i="10"/>
  <c r="D201" i="10"/>
  <c r="E201" i="10"/>
  <c r="F201" i="10"/>
  <c r="C202" i="10"/>
  <c r="D202" i="10"/>
  <c r="E202" i="10"/>
  <c r="F202" i="10"/>
  <c r="C203" i="10"/>
  <c r="D203" i="10"/>
  <c r="E203" i="10"/>
  <c r="F203" i="10"/>
  <c r="C204" i="10"/>
  <c r="D204" i="10"/>
  <c r="E204" i="10"/>
  <c r="F204" i="10"/>
  <c r="C205" i="10"/>
  <c r="D205" i="10"/>
  <c r="E205" i="10"/>
  <c r="F205" i="10"/>
  <c r="C206" i="10"/>
  <c r="D206" i="10"/>
  <c r="E206" i="10"/>
  <c r="F206" i="10"/>
  <c r="C207" i="10"/>
  <c r="D207" i="10"/>
  <c r="E207" i="10"/>
  <c r="F207" i="10"/>
  <c r="C208" i="10"/>
  <c r="D208" i="10"/>
  <c r="E208" i="10"/>
  <c r="F208" i="10"/>
  <c r="C209" i="10"/>
  <c r="D209" i="10"/>
  <c r="E209" i="10"/>
  <c r="F209" i="10"/>
  <c r="C210" i="10"/>
  <c r="D210" i="10"/>
  <c r="E210" i="10"/>
  <c r="F210" i="10"/>
  <c r="C211" i="10"/>
  <c r="D211" i="10"/>
  <c r="E211" i="10"/>
  <c r="F211" i="10"/>
  <c r="B117" i="10" l="1"/>
  <c r="B80" i="10"/>
  <c r="B77" i="10"/>
  <c r="B124" i="10"/>
  <c r="B131" i="10"/>
  <c r="B130" i="10"/>
  <c r="B129" i="10"/>
  <c r="B125" i="10"/>
  <c r="B128" i="10"/>
  <c r="B127" i="10"/>
  <c r="B126" i="10"/>
  <c r="B123" i="10"/>
  <c r="B122" i="10"/>
  <c r="B121" i="10"/>
  <c r="B118" i="10"/>
  <c r="B120" i="10"/>
  <c r="B119" i="10"/>
  <c r="B108" i="10"/>
  <c r="B104" i="10"/>
  <c r="B102" i="10"/>
  <c r="B96" i="10"/>
  <c r="B90" i="10"/>
  <c r="B83" i="10"/>
  <c r="B84" i="10"/>
  <c r="B81" i="10"/>
  <c r="B71" i="10"/>
  <c r="B60" i="10"/>
  <c r="B51" i="10"/>
  <c r="B49" i="10"/>
  <c r="B54" i="10"/>
  <c r="B52" i="10"/>
  <c r="B46" i="10"/>
  <c r="B45" i="10"/>
  <c r="B103" i="10"/>
  <c r="B101" i="10"/>
  <c r="B99" i="10"/>
  <c r="B98" i="10"/>
  <c r="B78" i="10"/>
  <c r="B76" i="10"/>
  <c r="B74" i="10"/>
  <c r="B73" i="10"/>
  <c r="B105" i="10"/>
  <c r="B97" i="10"/>
  <c r="B95" i="10"/>
  <c r="B93" i="10"/>
  <c r="B92" i="10"/>
  <c r="B70" i="10"/>
  <c r="B69" i="10"/>
  <c r="B67" i="10"/>
  <c r="B89" i="10"/>
  <c r="B87" i="10"/>
  <c r="B86" i="10"/>
  <c r="B62" i="10"/>
  <c r="B59" i="10"/>
  <c r="B56" i="10"/>
  <c r="B55" i="10"/>
  <c r="B107" i="10"/>
  <c r="B88" i="10"/>
  <c r="B75" i="10"/>
  <c r="B57" i="10"/>
  <c r="B50" i="10"/>
  <c r="B47" i="10"/>
  <c r="B94" i="10"/>
  <c r="B82" i="10"/>
  <c r="B68" i="10"/>
  <c r="B106" i="10"/>
  <c r="B100" i="10"/>
  <c r="B91" i="10"/>
  <c r="B85" i="10"/>
  <c r="B79" i="10"/>
  <c r="B72" i="10"/>
  <c r="B65" i="10"/>
  <c r="B61" i="10"/>
  <c r="B153" i="10"/>
  <c r="B149" i="10"/>
  <c r="B190" i="10"/>
  <c r="B181" i="10"/>
  <c r="B207" i="10"/>
  <c r="B200" i="10"/>
  <c r="B196" i="10"/>
  <c r="B206" i="10"/>
  <c r="B204" i="10"/>
  <c r="B189" i="10"/>
  <c r="B185" i="10"/>
  <c r="B144" i="10"/>
  <c r="B137" i="10"/>
  <c r="B132" i="10"/>
  <c r="B208" i="10"/>
  <c r="B195" i="10"/>
  <c r="B192" i="10"/>
  <c r="B184" i="10"/>
  <c r="B161" i="10"/>
  <c r="B156" i="10"/>
  <c r="B201" i="10"/>
  <c r="B179" i="10"/>
  <c r="B178" i="10"/>
  <c r="B177" i="10"/>
  <c r="B175" i="10"/>
  <c r="B172" i="10"/>
  <c r="B171" i="10"/>
  <c r="B170" i="10"/>
  <c r="B209" i="10"/>
  <c r="B202" i="10"/>
  <c r="B197" i="10"/>
  <c r="B191" i="10"/>
  <c r="B186" i="10"/>
  <c r="B180" i="10"/>
  <c r="B173" i="10"/>
  <c r="B163" i="10"/>
  <c r="B162" i="10"/>
  <c r="B157" i="10"/>
  <c r="B155" i="10"/>
  <c r="B145" i="10"/>
  <c r="B138" i="10"/>
  <c r="B133" i="10"/>
  <c r="B193" i="10"/>
  <c r="B187" i="10"/>
  <c r="B182" i="10"/>
  <c r="B174" i="10"/>
  <c r="B164" i="10"/>
  <c r="B158" i="10"/>
  <c r="B151" i="10"/>
  <c r="B150" i="10"/>
  <c r="B148" i="10"/>
  <c r="B141" i="10"/>
  <c r="B134" i="10"/>
  <c r="B210" i="10"/>
  <c r="B203" i="10"/>
  <c r="B198" i="10"/>
  <c r="B211" i="10"/>
  <c r="B205" i="10"/>
  <c r="B199" i="10"/>
  <c r="B194" i="10"/>
  <c r="B188" i="10"/>
  <c r="B183" i="10"/>
  <c r="B176" i="10"/>
  <c r="B165" i="10"/>
  <c r="B159" i="10"/>
  <c r="B152" i="10"/>
  <c r="B147" i="10"/>
  <c r="B143" i="10"/>
  <c r="B142" i="10"/>
  <c r="B140" i="10"/>
  <c r="B136" i="10"/>
  <c r="B135" i="10"/>
  <c r="B112" i="10"/>
  <c r="B109" i="10"/>
  <c r="B169" i="10"/>
  <c r="B168" i="10"/>
  <c r="B167" i="10"/>
  <c r="B166" i="10"/>
  <c r="B160" i="10"/>
  <c r="B154" i="10"/>
  <c r="B146" i="10"/>
  <c r="B139" i="10"/>
  <c r="B111" i="10"/>
  <c r="B115" i="10"/>
  <c r="B114" i="10"/>
  <c r="B116" i="10"/>
  <c r="B113" i="10"/>
  <c r="B110" i="10"/>
  <c r="B42" i="10"/>
  <c r="B31" i="10"/>
  <c r="B35" i="10"/>
  <c r="B40" i="10"/>
  <c r="B38" i="10"/>
  <c r="B36" i="10"/>
  <c r="B17" i="10"/>
  <c r="B16" i="10"/>
  <c r="B44" i="10"/>
  <c r="B30" i="10"/>
  <c r="B48" i="10"/>
  <c r="B66" i="10"/>
  <c r="B64" i="10"/>
  <c r="B63" i="10"/>
  <c r="B53" i="10"/>
  <c r="B43" i="10"/>
  <c r="B33" i="10"/>
  <c r="B58" i="10"/>
  <c r="B27" i="10"/>
  <c r="B25" i="10"/>
  <c r="B23" i="10"/>
  <c r="B22" i="10"/>
  <c r="B21" i="10"/>
  <c r="B18" i="10"/>
  <c r="B19" i="10"/>
  <c r="B15" i="10"/>
  <c r="B28" i="10"/>
  <c r="B20" i="10"/>
  <c r="B9" i="10"/>
  <c r="B13" i="10"/>
  <c r="B12" i="10"/>
  <c r="B11" i="10"/>
  <c r="B14" i="10"/>
  <c r="B10" i="10"/>
  <c r="B41" i="10"/>
  <c r="B39" i="10"/>
  <c r="B37" i="10"/>
  <c r="B34" i="10"/>
  <c r="B32" i="10"/>
  <c r="B29" i="10"/>
  <c r="B24" i="10"/>
  <c r="D28" i="40" l="1"/>
  <c r="C28" i="40"/>
  <c r="B28" i="40"/>
  <c r="B30" i="40" s="1"/>
  <c r="E14" i="40" l="1"/>
  <c r="E18" i="40"/>
  <c r="E22" i="40"/>
  <c r="E26" i="40"/>
  <c r="E16" i="40"/>
  <c r="E17" i="40"/>
  <c r="E20" i="40"/>
  <c r="E21" i="40"/>
  <c r="E15" i="40"/>
  <c r="E19" i="40"/>
  <c r="E23" i="40"/>
  <c r="E27" i="40"/>
  <c r="E25" i="40"/>
  <c r="E24" i="40"/>
  <c r="G24" i="40"/>
  <c r="G23" i="40"/>
  <c r="G27" i="40"/>
  <c r="G16" i="40"/>
  <c r="G14" i="40"/>
  <c r="G18" i="40"/>
  <c r="G22" i="40"/>
  <c r="G26" i="40"/>
  <c r="G19" i="40"/>
  <c r="G25" i="40"/>
  <c r="G15" i="40"/>
  <c r="G20" i="40"/>
  <c r="G17" i="40"/>
  <c r="G21" i="40"/>
  <c r="F19" i="40"/>
  <c r="F16" i="40"/>
  <c r="F14" i="40"/>
  <c r="F18" i="40"/>
  <c r="F22" i="40"/>
  <c r="F26" i="40"/>
  <c r="F23" i="40"/>
  <c r="F25" i="40"/>
  <c r="F27" i="40"/>
  <c r="F20" i="40"/>
  <c r="F24" i="40"/>
  <c r="F17" i="40"/>
  <c r="F15" i="40"/>
  <c r="F21" i="40"/>
  <c r="F13" i="40"/>
  <c r="E13" i="40"/>
  <c r="G13" i="40"/>
  <c r="G28" i="40" l="1"/>
  <c r="F28" i="40"/>
  <c r="E28" i="40"/>
  <c r="C66" i="14" l="1"/>
  <c r="D66" i="14"/>
  <c r="E66" i="14"/>
  <c r="F66" i="14"/>
  <c r="I66" i="14"/>
  <c r="B66" i="14" l="1"/>
  <c r="C61" i="14" l="1"/>
  <c r="C62" i="14"/>
  <c r="C63" i="14"/>
  <c r="C64" i="14"/>
  <c r="C65" i="14"/>
  <c r="D61" i="14"/>
  <c r="D62" i="14"/>
  <c r="D63" i="14"/>
  <c r="D64" i="14"/>
  <c r="D65" i="14"/>
  <c r="E61" i="14"/>
  <c r="E62" i="14"/>
  <c r="E63" i="14"/>
  <c r="E64" i="14"/>
  <c r="E65" i="14"/>
  <c r="F61" i="14"/>
  <c r="F62" i="14"/>
  <c r="F63" i="14"/>
  <c r="F64" i="14"/>
  <c r="B64" i="14" s="1"/>
  <c r="F65" i="14"/>
  <c r="I65" i="14"/>
  <c r="I64" i="14"/>
  <c r="I63" i="14"/>
  <c r="I62" i="14"/>
  <c r="I61" i="14"/>
  <c r="B63" i="14" l="1"/>
  <c r="B65" i="14"/>
  <c r="B61" i="14"/>
  <c r="B62" i="14"/>
  <c r="C58" i="14" l="1"/>
  <c r="C59" i="14"/>
  <c r="C60" i="14"/>
  <c r="D58" i="14"/>
  <c r="B58" i="14" s="1"/>
  <c r="D59" i="14"/>
  <c r="D60" i="14"/>
  <c r="E58" i="14"/>
  <c r="E59" i="14"/>
  <c r="E60" i="14"/>
  <c r="F58" i="14"/>
  <c r="F59" i="14"/>
  <c r="F60" i="14"/>
  <c r="I60" i="14"/>
  <c r="I59" i="14"/>
  <c r="I58" i="14"/>
  <c r="B60" i="14" l="1"/>
  <c r="B59" i="14"/>
  <c r="I57" i="14"/>
  <c r="C57" i="14"/>
  <c r="D57" i="14"/>
  <c r="E57" i="14"/>
  <c r="F57" i="14"/>
  <c r="B57" i="14" l="1"/>
  <c r="C45" i="14" l="1"/>
  <c r="C46" i="14"/>
  <c r="C47" i="14"/>
  <c r="C48" i="14"/>
  <c r="C49" i="14"/>
  <c r="C50" i="14"/>
  <c r="C51" i="14"/>
  <c r="C52" i="14"/>
  <c r="C53" i="14"/>
  <c r="C54" i="14"/>
  <c r="C55" i="14"/>
  <c r="C56" i="14"/>
  <c r="D45" i="14"/>
  <c r="D46" i="14"/>
  <c r="D47" i="14"/>
  <c r="D48" i="14"/>
  <c r="D49" i="14"/>
  <c r="D50" i="14"/>
  <c r="D51" i="14"/>
  <c r="D52" i="14"/>
  <c r="D53" i="14"/>
  <c r="D54" i="14"/>
  <c r="D55" i="14"/>
  <c r="D56" i="14"/>
  <c r="E45" i="14"/>
  <c r="E46" i="14"/>
  <c r="E47" i="14"/>
  <c r="E48" i="14"/>
  <c r="E49" i="14"/>
  <c r="E50" i="14"/>
  <c r="E51" i="14"/>
  <c r="E52" i="14"/>
  <c r="E53" i="14"/>
  <c r="E54" i="14"/>
  <c r="E55" i="14"/>
  <c r="E56" i="14"/>
  <c r="F45" i="14"/>
  <c r="F46" i="14"/>
  <c r="F47" i="14"/>
  <c r="F48" i="14"/>
  <c r="F49" i="14"/>
  <c r="F50" i="14"/>
  <c r="F51" i="14"/>
  <c r="F52" i="14"/>
  <c r="F53" i="14"/>
  <c r="F54" i="14"/>
  <c r="F55" i="14"/>
  <c r="F56" i="14"/>
  <c r="I56" i="14"/>
  <c r="I55" i="14"/>
  <c r="I54" i="14"/>
  <c r="I53" i="14"/>
  <c r="I52" i="14"/>
  <c r="I51" i="14"/>
  <c r="I50" i="14"/>
  <c r="I49" i="14"/>
  <c r="I48" i="14"/>
  <c r="I47" i="14"/>
  <c r="I46" i="14"/>
  <c r="I45" i="14"/>
  <c r="B54" i="14" l="1"/>
  <c r="B53" i="14"/>
  <c r="B49" i="14"/>
  <c r="B45" i="14"/>
  <c r="B46" i="14"/>
  <c r="B56" i="14"/>
  <c r="B52" i="14"/>
  <c r="B48" i="14"/>
  <c r="B50" i="14"/>
  <c r="B55" i="14"/>
  <c r="B51" i="14"/>
  <c r="B47" i="14"/>
  <c r="C41" i="14" l="1"/>
  <c r="C42" i="14"/>
  <c r="C43" i="14"/>
  <c r="C44" i="14"/>
  <c r="D41" i="14"/>
  <c r="D42" i="14"/>
  <c r="D43" i="14"/>
  <c r="D44" i="14"/>
  <c r="E41" i="14"/>
  <c r="E42" i="14"/>
  <c r="E43" i="14"/>
  <c r="E44" i="14"/>
  <c r="F41" i="14"/>
  <c r="F42" i="14"/>
  <c r="F43" i="14"/>
  <c r="F44" i="14"/>
  <c r="I44" i="14"/>
  <c r="I43" i="14"/>
  <c r="I42" i="14"/>
  <c r="I41" i="14"/>
  <c r="B42" i="14" l="1"/>
  <c r="B41" i="14"/>
  <c r="B44" i="14"/>
  <c r="B43" i="14"/>
  <c r="C38" i="14" l="1"/>
  <c r="C39" i="14"/>
  <c r="C40" i="14"/>
  <c r="D38" i="14"/>
  <c r="D39" i="14"/>
  <c r="D40" i="14"/>
  <c r="E38" i="14"/>
  <c r="E39" i="14"/>
  <c r="E40" i="14"/>
  <c r="F38" i="14"/>
  <c r="F39" i="14"/>
  <c r="F40" i="14"/>
  <c r="I40" i="14"/>
  <c r="I39" i="14"/>
  <c r="I38" i="14"/>
  <c r="B38" i="14" l="1"/>
  <c r="B39" i="14"/>
  <c r="B40" i="14"/>
  <c r="C25" i="14" l="1"/>
  <c r="C26" i="14"/>
  <c r="C27" i="14"/>
  <c r="C28" i="14"/>
  <c r="C29" i="14"/>
  <c r="C30" i="14"/>
  <c r="C31" i="14"/>
  <c r="C32" i="14"/>
  <c r="C33" i="14"/>
  <c r="C34" i="14"/>
  <c r="C35" i="14"/>
  <c r="C36" i="14"/>
  <c r="C37" i="14"/>
  <c r="D25" i="14"/>
  <c r="D26" i="14"/>
  <c r="D27" i="14"/>
  <c r="D28" i="14"/>
  <c r="D29" i="14"/>
  <c r="D30" i="14"/>
  <c r="D31" i="14"/>
  <c r="D32" i="14"/>
  <c r="D33" i="14"/>
  <c r="D34" i="14"/>
  <c r="D35" i="14"/>
  <c r="D36" i="14"/>
  <c r="D37" i="14"/>
  <c r="E25" i="14"/>
  <c r="E26" i="14"/>
  <c r="E27" i="14"/>
  <c r="E28" i="14"/>
  <c r="E29" i="14"/>
  <c r="E30" i="14"/>
  <c r="E31" i="14"/>
  <c r="E32" i="14"/>
  <c r="E33" i="14"/>
  <c r="E34" i="14"/>
  <c r="E35" i="14"/>
  <c r="E36" i="14"/>
  <c r="E37" i="14"/>
  <c r="F25" i="14"/>
  <c r="F26" i="14"/>
  <c r="F27" i="14"/>
  <c r="F28" i="14"/>
  <c r="F29" i="14"/>
  <c r="F30" i="14"/>
  <c r="F31" i="14"/>
  <c r="F32" i="14"/>
  <c r="F33" i="14"/>
  <c r="F34" i="14"/>
  <c r="F35" i="14"/>
  <c r="F36" i="14"/>
  <c r="F37" i="14"/>
  <c r="I37" i="14"/>
  <c r="I36" i="14"/>
  <c r="I35" i="14"/>
  <c r="I34" i="14"/>
  <c r="I33" i="14"/>
  <c r="I32" i="14"/>
  <c r="I31" i="14"/>
  <c r="I30" i="14"/>
  <c r="I29" i="14"/>
  <c r="I28" i="14"/>
  <c r="I27" i="14"/>
  <c r="I26" i="14"/>
  <c r="I25" i="14"/>
  <c r="I24" i="14"/>
  <c r="I23" i="14"/>
  <c r="I22" i="14"/>
  <c r="I21" i="14"/>
  <c r="I20" i="14"/>
  <c r="C21" i="14"/>
  <c r="D21" i="14"/>
  <c r="E21" i="14"/>
  <c r="F21" i="14"/>
  <c r="C22" i="14"/>
  <c r="D22" i="14"/>
  <c r="E22" i="14"/>
  <c r="F22" i="14"/>
  <c r="C23" i="14"/>
  <c r="D23" i="14"/>
  <c r="E23" i="14"/>
  <c r="F23" i="14"/>
  <c r="B22" i="14" l="1"/>
  <c r="B36" i="14"/>
  <c r="B32" i="14"/>
  <c r="B28" i="14"/>
  <c r="B23" i="14"/>
  <c r="B35" i="14"/>
  <c r="B31" i="14"/>
  <c r="B27" i="14"/>
  <c r="B34" i="14"/>
  <c r="B30" i="14"/>
  <c r="B26" i="14"/>
  <c r="B21" i="14"/>
  <c r="B37" i="14"/>
  <c r="B33" i="14"/>
  <c r="B29" i="14"/>
  <c r="B25" i="14"/>
  <c r="I9" i="14" l="1"/>
  <c r="I10" i="14"/>
  <c r="I11" i="14"/>
  <c r="E10" i="14" l="1"/>
  <c r="E11" i="14"/>
  <c r="E12" i="14"/>
  <c r="E13" i="14"/>
  <c r="E14" i="14"/>
  <c r="E15" i="14"/>
  <c r="E16" i="14"/>
  <c r="E17" i="14"/>
  <c r="E18" i="14"/>
  <c r="E19" i="14"/>
  <c r="E20" i="14"/>
  <c r="E24" i="14"/>
  <c r="D10" i="14"/>
  <c r="D11" i="14"/>
  <c r="D12" i="14"/>
  <c r="D13" i="14"/>
  <c r="D14" i="14"/>
  <c r="D15" i="14"/>
  <c r="D16" i="14"/>
  <c r="D17" i="14"/>
  <c r="D18" i="14"/>
  <c r="D19" i="14"/>
  <c r="D20" i="14"/>
  <c r="D24" i="14"/>
  <c r="C9" i="14"/>
  <c r="C10" i="14"/>
  <c r="C11" i="14"/>
  <c r="C12" i="14"/>
  <c r="C13" i="14"/>
  <c r="C14" i="14"/>
  <c r="C15" i="14"/>
  <c r="C16" i="14"/>
  <c r="C17" i="14"/>
  <c r="C18" i="14"/>
  <c r="C19" i="14"/>
  <c r="C20" i="14"/>
  <c r="C24" i="14"/>
  <c r="F10" i="14"/>
  <c r="F11" i="14"/>
  <c r="F12" i="14"/>
  <c r="F13" i="14"/>
  <c r="F14" i="14"/>
  <c r="F15" i="14"/>
  <c r="F16" i="14"/>
  <c r="F17" i="14"/>
  <c r="F18" i="14"/>
  <c r="F19" i="14"/>
  <c r="F20" i="14"/>
  <c r="F24" i="14"/>
  <c r="B10" i="13"/>
  <c r="B11" i="13"/>
  <c r="B12" i="13"/>
  <c r="B13" i="13"/>
  <c r="B14" i="13"/>
  <c r="B15" i="13"/>
  <c r="B16" i="13"/>
  <c r="B17" i="13"/>
  <c r="B18" i="13"/>
  <c r="B19" i="13"/>
  <c r="B20" i="13"/>
  <c r="B21" i="13"/>
  <c r="B22" i="13"/>
  <c r="B23" i="13"/>
  <c r="F10" i="13"/>
  <c r="F11" i="13"/>
  <c r="F12" i="13"/>
  <c r="F13" i="13"/>
  <c r="F14" i="13"/>
  <c r="F15" i="13"/>
  <c r="F16" i="13"/>
  <c r="F17" i="13"/>
  <c r="F18" i="13"/>
  <c r="F19" i="13"/>
  <c r="F20" i="13"/>
  <c r="F21" i="13"/>
  <c r="F22" i="13"/>
  <c r="F23" i="13"/>
  <c r="E10" i="13"/>
  <c r="E11" i="13"/>
  <c r="E12" i="13"/>
  <c r="E13" i="13"/>
  <c r="E14" i="13"/>
  <c r="E15" i="13"/>
  <c r="E16" i="13"/>
  <c r="E17" i="13"/>
  <c r="E18" i="13"/>
  <c r="E19" i="13"/>
  <c r="E20" i="13"/>
  <c r="E21" i="13"/>
  <c r="E22" i="13"/>
  <c r="E23" i="13"/>
  <c r="D10" i="13"/>
  <c r="D11" i="13"/>
  <c r="D12" i="13"/>
  <c r="D13" i="13"/>
  <c r="D14" i="13"/>
  <c r="D15" i="13"/>
  <c r="D16" i="13"/>
  <c r="D17" i="13"/>
  <c r="D18" i="13"/>
  <c r="D19" i="13"/>
  <c r="D20" i="13"/>
  <c r="D21" i="13"/>
  <c r="D22" i="13"/>
  <c r="D23" i="13"/>
  <c r="C9" i="13"/>
  <c r="C10" i="13"/>
  <c r="C11" i="13"/>
  <c r="C12" i="13"/>
  <c r="C13" i="13"/>
  <c r="C14" i="13"/>
  <c r="C15" i="13"/>
  <c r="C16" i="13"/>
  <c r="C17" i="13"/>
  <c r="C18" i="13"/>
  <c r="C19" i="13"/>
  <c r="C20" i="13"/>
  <c r="C21" i="13"/>
  <c r="C22" i="13"/>
  <c r="C23" i="13"/>
  <c r="B20" i="14" l="1"/>
  <c r="B24" i="14"/>
  <c r="B14" i="14"/>
  <c r="B17" i="14"/>
  <c r="B13" i="14"/>
  <c r="B18" i="14"/>
  <c r="B16" i="14"/>
  <c r="B12" i="14"/>
  <c r="B19" i="14"/>
  <c r="B15" i="14"/>
  <c r="B11" i="14"/>
  <c r="B10" i="14"/>
  <c r="D9" i="13"/>
  <c r="D9" i="14"/>
  <c r="E9" i="14" l="1"/>
  <c r="E9" i="13"/>
  <c r="F9" i="14" l="1"/>
  <c r="B9" i="14" s="1"/>
  <c r="F9" i="13"/>
  <c r="B9" i="13"/>
  <c r="K23" i="13" l="1"/>
  <c r="K22" i="13"/>
  <c r="K21" i="13"/>
  <c r="K20" i="13"/>
  <c r="K19" i="13"/>
  <c r="K18" i="13"/>
  <c r="K17" i="13"/>
  <c r="K16" i="13"/>
  <c r="K15" i="13"/>
  <c r="K14" i="13"/>
  <c r="K12" i="13"/>
  <c r="K11" i="13"/>
  <c r="K9" i="13"/>
  <c r="O10" i="13" l="1"/>
  <c r="O11" i="13"/>
  <c r="K13" i="13" l="1"/>
  <c r="F6" i="32" l="1"/>
  <c r="F3" i="32"/>
  <c r="F2" i="32"/>
  <c r="F6" i="31"/>
  <c r="F3" i="31"/>
  <c r="F2" i="31"/>
  <c r="E6" i="30"/>
  <c r="H6" i="14"/>
  <c r="H6" i="13"/>
  <c r="I6" i="10"/>
  <c r="E3" i="30"/>
  <c r="E2" i="30"/>
  <c r="H3" i="14" l="1"/>
  <c r="H2" i="14"/>
  <c r="O9" i="13" l="1"/>
  <c r="O13" i="13"/>
  <c r="O14" i="13"/>
  <c r="O15" i="13"/>
  <c r="O16" i="13"/>
  <c r="O17" i="13"/>
  <c r="O18" i="13"/>
  <c r="O19" i="13"/>
  <c r="O20" i="13"/>
  <c r="O21" i="13"/>
  <c r="O22" i="13"/>
  <c r="O23" i="13"/>
  <c r="H3" i="13" l="1"/>
  <c r="H2" i="13"/>
  <c r="I3" i="10"/>
  <c r="I2" i="10"/>
  <c r="J514" i="32" l="1"/>
  <c r="J513" i="32" s="1"/>
  <c r="I513" i="32"/>
  <c r="H513" i="32"/>
  <c r="G513" i="32"/>
  <c r="J512" i="32"/>
  <c r="J511" i="32" s="1"/>
  <c r="I511" i="32"/>
  <c r="H511" i="32"/>
  <c r="H510" i="32" s="1"/>
  <c r="G511" i="32"/>
  <c r="I510" i="32"/>
  <c r="J509" i="32"/>
  <c r="J508" i="32" s="1"/>
  <c r="I508" i="32"/>
  <c r="H508" i="32"/>
  <c r="G508" i="32"/>
  <c r="J507" i="32"/>
  <c r="J506" i="32" s="1"/>
  <c r="I506" i="32"/>
  <c r="H506" i="32"/>
  <c r="G506" i="32"/>
  <c r="J505" i="32"/>
  <c r="J504" i="32" s="1"/>
  <c r="I504" i="32"/>
  <c r="H504" i="32"/>
  <c r="G504" i="32"/>
  <c r="J503" i="32"/>
  <c r="J502" i="32" s="1"/>
  <c r="I502" i="32"/>
  <c r="H502" i="32"/>
  <c r="G502" i="32"/>
  <c r="J501" i="32"/>
  <c r="J500" i="32" s="1"/>
  <c r="I500" i="32"/>
  <c r="H500" i="32"/>
  <c r="G500" i="32"/>
  <c r="J499" i="32"/>
  <c r="I498" i="32"/>
  <c r="H498" i="32"/>
  <c r="G498" i="32"/>
  <c r="J496" i="32"/>
  <c r="J495" i="32" s="1"/>
  <c r="I495" i="32"/>
  <c r="H495" i="32"/>
  <c r="G495" i="32"/>
  <c r="J494" i="32"/>
  <c r="J493" i="32" s="1"/>
  <c r="I493" i="32"/>
  <c r="H493" i="32"/>
  <c r="G493" i="32"/>
  <c r="J492" i="32"/>
  <c r="J491" i="32" s="1"/>
  <c r="I491" i="32"/>
  <c r="H491" i="32"/>
  <c r="G491" i="32"/>
  <c r="J490" i="32"/>
  <c r="J489" i="32" s="1"/>
  <c r="I489" i="32"/>
  <c r="H489" i="32"/>
  <c r="G489" i="32"/>
  <c r="J488" i="32"/>
  <c r="J487" i="32" s="1"/>
  <c r="I487" i="32"/>
  <c r="H487" i="32"/>
  <c r="G487" i="32"/>
  <c r="J484" i="32"/>
  <c r="J483" i="32" s="1"/>
  <c r="I483" i="32"/>
  <c r="H483" i="32"/>
  <c r="G483" i="32"/>
  <c r="J482" i="32"/>
  <c r="J481" i="32" s="1"/>
  <c r="I481" i="32"/>
  <c r="H481" i="32"/>
  <c r="G481" i="32"/>
  <c r="J480" i="32"/>
  <c r="J479" i="32" s="1"/>
  <c r="I479" i="32"/>
  <c r="H479" i="32"/>
  <c r="G479" i="32"/>
  <c r="J477" i="32"/>
  <c r="I476" i="32"/>
  <c r="H476" i="32"/>
  <c r="G476" i="32"/>
  <c r="J475" i="32"/>
  <c r="J474" i="32"/>
  <c r="J473" i="32"/>
  <c r="J472" i="32"/>
  <c r="I471" i="32"/>
  <c r="H471" i="32"/>
  <c r="G471" i="32"/>
  <c r="J470" i="32"/>
  <c r="J469" i="32" s="1"/>
  <c r="I469" i="32"/>
  <c r="H469" i="32"/>
  <c r="G469" i="32"/>
  <c r="J468" i="32"/>
  <c r="J467" i="32" s="1"/>
  <c r="I467" i="32"/>
  <c r="I459" i="32" s="1"/>
  <c r="H467" i="32"/>
  <c r="G467" i="32"/>
  <c r="J466" i="32"/>
  <c r="J465" i="32" s="1"/>
  <c r="I465" i="32"/>
  <c r="H465" i="32"/>
  <c r="G465" i="32"/>
  <c r="J464" i="32"/>
  <c r="J463" i="32"/>
  <c r="I462" i="32"/>
  <c r="H462" i="32"/>
  <c r="G462" i="32"/>
  <c r="J461" i="32"/>
  <c r="J460" i="32" s="1"/>
  <c r="I460" i="32"/>
  <c r="H460" i="32"/>
  <c r="G460" i="32"/>
  <c r="J458" i="32"/>
  <c r="J457" i="32" s="1"/>
  <c r="I457" i="32"/>
  <c r="H457" i="32"/>
  <c r="G457" i="32"/>
  <c r="J456" i="32"/>
  <c r="J455" i="32" s="1"/>
  <c r="I455" i="32"/>
  <c r="H455" i="32"/>
  <c r="G455" i="32"/>
  <c r="G454" i="32" s="1"/>
  <c r="J453" i="32"/>
  <c r="J452" i="32" s="1"/>
  <c r="I452" i="32"/>
  <c r="H452" i="32"/>
  <c r="G452" i="32"/>
  <c r="J451" i="32"/>
  <c r="J450" i="32" s="1"/>
  <c r="I450" i="32"/>
  <c r="H450" i="32"/>
  <c r="G450" i="32"/>
  <c r="J449" i="32"/>
  <c r="I448" i="32"/>
  <c r="H448" i="32"/>
  <c r="G448" i="32"/>
  <c r="J447" i="32"/>
  <c r="J446" i="32" s="1"/>
  <c r="I446" i="32"/>
  <c r="H446" i="32"/>
  <c r="G446" i="32"/>
  <c r="J445" i="32"/>
  <c r="J444" i="32" s="1"/>
  <c r="I444" i="32"/>
  <c r="H444" i="32"/>
  <c r="G444" i="32"/>
  <c r="J443" i="32"/>
  <c r="J442" i="32" s="1"/>
  <c r="I442" i="32"/>
  <c r="H442" i="32"/>
  <c r="G442" i="32"/>
  <c r="J441" i="32"/>
  <c r="J440" i="32" s="1"/>
  <c r="I440" i="32"/>
  <c r="H440" i="32"/>
  <c r="G440" i="32"/>
  <c r="J438" i="32"/>
  <c r="J437" i="32" s="1"/>
  <c r="I437" i="32"/>
  <c r="H437" i="32"/>
  <c r="G437" i="32"/>
  <c r="J436" i="32"/>
  <c r="J435" i="32" s="1"/>
  <c r="I435" i="32"/>
  <c r="H435" i="32"/>
  <c r="G435" i="32"/>
  <c r="J434" i="32"/>
  <c r="J433" i="32" s="1"/>
  <c r="I433" i="32"/>
  <c r="H433" i="32"/>
  <c r="G433" i="32"/>
  <c r="J431" i="32"/>
  <c r="J430" i="32" s="1"/>
  <c r="I430" i="32"/>
  <c r="H430" i="32"/>
  <c r="G430" i="32"/>
  <c r="J429" i="32"/>
  <c r="I428" i="32"/>
  <c r="H428" i="32"/>
  <c r="G428" i="32"/>
  <c r="J427" i="32"/>
  <c r="J426" i="32" s="1"/>
  <c r="I426" i="32"/>
  <c r="H426" i="32"/>
  <c r="G426" i="32"/>
  <c r="J425" i="32"/>
  <c r="J424" i="32" s="1"/>
  <c r="I424" i="32"/>
  <c r="H424" i="32"/>
  <c r="G424" i="32"/>
  <c r="J422" i="32"/>
  <c r="J421" i="32" s="1"/>
  <c r="I421" i="32"/>
  <c r="H421" i="32"/>
  <c r="G421" i="32"/>
  <c r="J420" i="32"/>
  <c r="J419" i="32" s="1"/>
  <c r="I419" i="32"/>
  <c r="H419" i="32"/>
  <c r="G419" i="32"/>
  <c r="J418" i="32"/>
  <c r="J417" i="32" s="1"/>
  <c r="I417" i="32"/>
  <c r="H417" i="32"/>
  <c r="G417" i="32"/>
  <c r="J416" i="32"/>
  <c r="I415" i="32"/>
  <c r="I414" i="32" s="1"/>
  <c r="H415" i="32"/>
  <c r="H414" i="32" s="1"/>
  <c r="G415" i="32"/>
  <c r="G414" i="32" s="1"/>
  <c r="J413" i="32"/>
  <c r="J412" i="32" s="1"/>
  <c r="I412" i="32"/>
  <c r="H412" i="32"/>
  <c r="G412" i="32"/>
  <c r="J411" i="32"/>
  <c r="J410" i="32" s="1"/>
  <c r="I410" i="32"/>
  <c r="H410" i="32"/>
  <c r="G410" i="32"/>
  <c r="J409" i="32"/>
  <c r="I408" i="32"/>
  <c r="H408" i="32"/>
  <c r="G408" i="32"/>
  <c r="J407" i="32"/>
  <c r="J406" i="32" s="1"/>
  <c r="I406" i="32"/>
  <c r="H406" i="32"/>
  <c r="G406" i="32"/>
  <c r="J405" i="32"/>
  <c r="J404" i="32" s="1"/>
  <c r="I404" i="32"/>
  <c r="H404" i="32"/>
  <c r="G404" i="32"/>
  <c r="J401" i="32"/>
  <c r="J400" i="32" s="1"/>
  <c r="I400" i="32"/>
  <c r="H400" i="32"/>
  <c r="G400" i="32"/>
  <c r="J399" i="32"/>
  <c r="J398" i="32" s="1"/>
  <c r="I398" i="32"/>
  <c r="H398" i="32"/>
  <c r="G398" i="32"/>
  <c r="J397" i="32"/>
  <c r="I396" i="32"/>
  <c r="H396" i="32"/>
  <c r="G396" i="32"/>
  <c r="J394" i="32"/>
  <c r="I393" i="32"/>
  <c r="H393" i="32"/>
  <c r="G393" i="32"/>
  <c r="J392" i="32"/>
  <c r="J391" i="32" s="1"/>
  <c r="I391" i="32"/>
  <c r="H391" i="32"/>
  <c r="G391" i="32"/>
  <c r="J390" i="32"/>
  <c r="I389" i="32"/>
  <c r="H389" i="32"/>
  <c r="G389" i="32"/>
  <c r="J388" i="32"/>
  <c r="I387" i="32"/>
  <c r="H387" i="32"/>
  <c r="H386" i="32" s="1"/>
  <c r="G387" i="32"/>
  <c r="J385" i="32"/>
  <c r="J384" i="32" s="1"/>
  <c r="I384" i="32"/>
  <c r="H384" i="32"/>
  <c r="G384" i="32"/>
  <c r="J383" i="32"/>
  <c r="J382" i="32" s="1"/>
  <c r="I382" i="32"/>
  <c r="H382" i="32"/>
  <c r="G382" i="32"/>
  <c r="J381" i="32"/>
  <c r="J380" i="32" s="1"/>
  <c r="I380" i="32"/>
  <c r="I379" i="32" s="1"/>
  <c r="H380" i="32"/>
  <c r="G380" i="32"/>
  <c r="J378" i="32"/>
  <c r="J377" i="32" s="1"/>
  <c r="I377" i="32"/>
  <c r="H377" i="32"/>
  <c r="G377" i="32"/>
  <c r="J376" i="32"/>
  <c r="I375" i="32"/>
  <c r="H375" i="32"/>
  <c r="G375" i="32"/>
  <c r="J374" i="32"/>
  <c r="J373" i="32" s="1"/>
  <c r="I373" i="32"/>
  <c r="H373" i="32"/>
  <c r="G373" i="32"/>
  <c r="J372" i="32"/>
  <c r="J371" i="32" s="1"/>
  <c r="I371" i="32"/>
  <c r="H371" i="32"/>
  <c r="G371" i="32"/>
  <c r="J369" i="32"/>
  <c r="J368" i="32"/>
  <c r="J367" i="32"/>
  <c r="I366" i="32"/>
  <c r="I365" i="32" s="1"/>
  <c r="H366" i="32"/>
  <c r="H365" i="32" s="1"/>
  <c r="G366" i="32"/>
  <c r="G365" i="32" s="1"/>
  <c r="J364" i="32"/>
  <c r="J363" i="32"/>
  <c r="J362" i="32"/>
  <c r="I361" i="32"/>
  <c r="H361" i="32"/>
  <c r="G361" i="32"/>
  <c r="J360" i="32"/>
  <c r="J359" i="32"/>
  <c r="J358" i="32"/>
  <c r="I357" i="32"/>
  <c r="H357" i="32"/>
  <c r="G357" i="32"/>
  <c r="J356" i="32"/>
  <c r="I355" i="32"/>
  <c r="I354" i="32" s="1"/>
  <c r="H355" i="32"/>
  <c r="G355" i="32"/>
  <c r="J353" i="32"/>
  <c r="I352" i="32"/>
  <c r="H352" i="32"/>
  <c r="G352" i="32"/>
  <c r="J351" i="32"/>
  <c r="J350" i="32" s="1"/>
  <c r="I350" i="32"/>
  <c r="H350" i="32"/>
  <c r="G350" i="32"/>
  <c r="J349" i="32"/>
  <c r="J348" i="32"/>
  <c r="I347" i="32"/>
  <c r="H347" i="32"/>
  <c r="G347" i="32"/>
  <c r="J346" i="32"/>
  <c r="J345" i="32"/>
  <c r="J344" i="32"/>
  <c r="I343" i="32"/>
  <c r="H343" i="32"/>
  <c r="G343" i="32"/>
  <c r="J342" i="32"/>
  <c r="J341" i="32"/>
  <c r="J340" i="32"/>
  <c r="I339" i="32"/>
  <c r="I338" i="32" s="1"/>
  <c r="H339" i="32"/>
  <c r="G339" i="32"/>
  <c r="J336" i="32"/>
  <c r="J335" i="32" s="1"/>
  <c r="I335" i="32"/>
  <c r="H335" i="32"/>
  <c r="G335" i="32"/>
  <c r="J334" i="32"/>
  <c r="J333" i="32" s="1"/>
  <c r="I333" i="32"/>
  <c r="H333" i="32"/>
  <c r="G333" i="32"/>
  <c r="J332" i="32"/>
  <c r="J331" i="32" s="1"/>
  <c r="I331" i="32"/>
  <c r="H331" i="32"/>
  <c r="G331" i="32"/>
  <c r="J330" i="32"/>
  <c r="I329" i="32"/>
  <c r="H329" i="32"/>
  <c r="G329" i="32"/>
  <c r="J328" i="32"/>
  <c r="J327" i="32" s="1"/>
  <c r="I327" i="32"/>
  <c r="H327" i="32"/>
  <c r="G327" i="32"/>
  <c r="J326" i="32"/>
  <c r="J325" i="32" s="1"/>
  <c r="I325" i="32"/>
  <c r="H325" i="32"/>
  <c r="G325" i="32"/>
  <c r="J324" i="32"/>
  <c r="J323" i="32" s="1"/>
  <c r="I323" i="32"/>
  <c r="H323" i="32"/>
  <c r="G323" i="32"/>
  <c r="J322" i="32"/>
  <c r="J321" i="32" s="1"/>
  <c r="I321" i="32"/>
  <c r="H321" i="32"/>
  <c r="G321" i="32"/>
  <c r="J320" i="32"/>
  <c r="J319" i="32" s="1"/>
  <c r="I319" i="32"/>
  <c r="H319" i="32"/>
  <c r="G319" i="32"/>
  <c r="J317" i="32"/>
  <c r="J316" i="32" s="1"/>
  <c r="I316" i="32"/>
  <c r="H316" i="32"/>
  <c r="G316" i="32"/>
  <c r="J315" i="32"/>
  <c r="J314" i="32" s="1"/>
  <c r="J313" i="32" s="1"/>
  <c r="I314" i="32"/>
  <c r="H314" i="32"/>
  <c r="H313" i="32" s="1"/>
  <c r="G314" i="32"/>
  <c r="J312" i="32"/>
  <c r="J311" i="32"/>
  <c r="J310" i="32"/>
  <c r="J309" i="32"/>
  <c r="J308" i="32"/>
  <c r="J307" i="32"/>
  <c r="I306" i="32"/>
  <c r="H306" i="32"/>
  <c r="G306" i="32"/>
  <c r="J305" i="32"/>
  <c r="J304" i="32"/>
  <c r="J303" i="32"/>
  <c r="J302" i="32"/>
  <c r="J301" i="32"/>
  <c r="J300" i="32"/>
  <c r="J299" i="32"/>
  <c r="I298" i="32"/>
  <c r="H298" i="32"/>
  <c r="G298" i="32"/>
  <c r="J296" i="32"/>
  <c r="J295" i="32" s="1"/>
  <c r="I295" i="32"/>
  <c r="H295" i="32"/>
  <c r="G295" i="32"/>
  <c r="J294" i="32"/>
  <c r="J293" i="32"/>
  <c r="J292" i="32"/>
  <c r="J291" i="32"/>
  <c r="J290" i="32"/>
  <c r="J289" i="32"/>
  <c r="J288" i="32"/>
  <c r="I287" i="32"/>
  <c r="H287" i="32"/>
  <c r="G287" i="32"/>
  <c r="J286" i="32"/>
  <c r="J285" i="32"/>
  <c r="J284" i="32"/>
  <c r="J283" i="32"/>
  <c r="J282" i="32"/>
  <c r="J281" i="32"/>
  <c r="I280" i="32"/>
  <c r="H280" i="32"/>
  <c r="G280" i="32"/>
  <c r="J279" i="32"/>
  <c r="J278" i="32"/>
  <c r="J277" i="32"/>
  <c r="I276" i="32"/>
  <c r="H276" i="32"/>
  <c r="G276" i="32"/>
  <c r="J275" i="32"/>
  <c r="J274" i="32"/>
  <c r="J273" i="32"/>
  <c r="J272" i="32"/>
  <c r="J271" i="32"/>
  <c r="I270" i="32"/>
  <c r="H270" i="32"/>
  <c r="G270" i="32"/>
  <c r="J268" i="32"/>
  <c r="J267" i="32" s="1"/>
  <c r="I267" i="32"/>
  <c r="H267" i="32"/>
  <c r="G267" i="32"/>
  <c r="J266" i="32"/>
  <c r="J265" i="32" s="1"/>
  <c r="I265" i="32"/>
  <c r="H265" i="32"/>
  <c r="G265" i="32"/>
  <c r="J264" i="32"/>
  <c r="J263" i="32" s="1"/>
  <c r="I263" i="32"/>
  <c r="H263" i="32"/>
  <c r="G263" i="32"/>
  <c r="J262" i="32"/>
  <c r="J261" i="32" s="1"/>
  <c r="I261" i="32"/>
  <c r="H261" i="32"/>
  <c r="G261" i="32"/>
  <c r="J260" i="32"/>
  <c r="J259" i="32" s="1"/>
  <c r="I259" i="32"/>
  <c r="H259" i="32"/>
  <c r="H258" i="32" s="1"/>
  <c r="G259" i="32"/>
  <c r="J257" i="32"/>
  <c r="J256" i="32" s="1"/>
  <c r="I256" i="32"/>
  <c r="H256" i="32"/>
  <c r="G256" i="32"/>
  <c r="J255" i="32"/>
  <c r="J254" i="32" s="1"/>
  <c r="J253" i="32" s="1"/>
  <c r="I254" i="32"/>
  <c r="I253" i="32" s="1"/>
  <c r="H254" i="32"/>
  <c r="H253" i="32" s="1"/>
  <c r="G254" i="32"/>
  <c r="G253" i="32" s="1"/>
  <c r="J252" i="32"/>
  <c r="J251" i="32" s="1"/>
  <c r="I251" i="32"/>
  <c r="I240" i="32" s="1"/>
  <c r="H251" i="32"/>
  <c r="G251" i="32"/>
  <c r="J250" i="32"/>
  <c r="J249" i="32" s="1"/>
  <c r="I249" i="32"/>
  <c r="H249" i="32"/>
  <c r="G249" i="32"/>
  <c r="J248" i="32"/>
  <c r="J247" i="32" s="1"/>
  <c r="I247" i="32"/>
  <c r="H247" i="32"/>
  <c r="G247" i="32"/>
  <c r="J246" i="32"/>
  <c r="J245" i="32" s="1"/>
  <c r="I245" i="32"/>
  <c r="H245" i="32"/>
  <c r="G245" i="32"/>
  <c r="J244" i="32"/>
  <c r="J243" i="32" s="1"/>
  <c r="I243" i="32"/>
  <c r="H243" i="32"/>
  <c r="G243" i="32"/>
  <c r="J242" i="32"/>
  <c r="J241" i="32" s="1"/>
  <c r="I241" i="32"/>
  <c r="H241" i="32"/>
  <c r="G241" i="32"/>
  <c r="G240" i="32" s="1"/>
  <c r="J239" i="32"/>
  <c r="J238" i="32" s="1"/>
  <c r="I238" i="32"/>
  <c r="H238" i="32"/>
  <c r="G238" i="32"/>
  <c r="J237" i="32"/>
  <c r="J236" i="32" s="1"/>
  <c r="I236" i="32"/>
  <c r="H236" i="32"/>
  <c r="G236" i="32"/>
  <c r="J235" i="32"/>
  <c r="J234" i="32" s="1"/>
  <c r="I234" i="32"/>
  <c r="H234" i="32"/>
  <c r="G234" i="32"/>
  <c r="J233" i="32"/>
  <c r="J232" i="32" s="1"/>
  <c r="I232" i="32"/>
  <c r="H232" i="32"/>
  <c r="G232" i="32"/>
  <c r="G231" i="32" s="1"/>
  <c r="J230" i="32"/>
  <c r="I229" i="32"/>
  <c r="H229" i="32"/>
  <c r="G229" i="32"/>
  <c r="J228" i="32"/>
  <c r="J227" i="32"/>
  <c r="J226" i="32"/>
  <c r="J225" i="32"/>
  <c r="I225" i="32"/>
  <c r="H225" i="32"/>
  <c r="G225" i="32"/>
  <c r="J224" i="32"/>
  <c r="J223" i="32" s="1"/>
  <c r="I223" i="32"/>
  <c r="H223" i="32"/>
  <c r="G223" i="32"/>
  <c r="J222" i="32"/>
  <c r="J221" i="32"/>
  <c r="I220" i="32"/>
  <c r="H220" i="32"/>
  <c r="H219" i="32" s="1"/>
  <c r="G220" i="32"/>
  <c r="J217" i="32"/>
  <c r="J216" i="32"/>
  <c r="J215" i="32"/>
  <c r="J214" i="32"/>
  <c r="J213" i="32"/>
  <c r="I212" i="32"/>
  <c r="H212" i="32"/>
  <c r="G212" i="32"/>
  <c r="J211" i="32"/>
  <c r="J210" i="32"/>
  <c r="J209" i="32"/>
  <c r="J208" i="32" s="1"/>
  <c r="I208" i="32"/>
  <c r="H208" i="32"/>
  <c r="G208" i="32"/>
  <c r="J207" i="32"/>
  <c r="J206" i="32"/>
  <c r="J205" i="32"/>
  <c r="J204" i="32"/>
  <c r="J203" i="32"/>
  <c r="J202" i="32"/>
  <c r="J201" i="32" s="1"/>
  <c r="I201" i="32"/>
  <c r="H201" i="32"/>
  <c r="G201" i="32"/>
  <c r="J200" i="32"/>
  <c r="J199" i="32"/>
  <c r="J198" i="32"/>
  <c r="J197" i="32"/>
  <c r="I196" i="32"/>
  <c r="H196" i="32"/>
  <c r="G196" i="32"/>
  <c r="J195" i="32"/>
  <c r="J194" i="32"/>
  <c r="J192" i="32" s="1"/>
  <c r="J193" i="32"/>
  <c r="I192" i="32"/>
  <c r="H192" i="32"/>
  <c r="G192" i="32"/>
  <c r="J191" i="32"/>
  <c r="J190" i="32" s="1"/>
  <c r="I190" i="32"/>
  <c r="H190" i="32"/>
  <c r="G190" i="32"/>
  <c r="J189" i="32"/>
  <c r="J188" i="32" s="1"/>
  <c r="I188" i="32"/>
  <c r="H188" i="32"/>
  <c r="G188" i="32"/>
  <c r="J187" i="32"/>
  <c r="J186" i="32" s="1"/>
  <c r="I186" i="32"/>
  <c r="H186" i="32"/>
  <c r="G186" i="32"/>
  <c r="J185" i="32"/>
  <c r="J184" i="32" s="1"/>
  <c r="I184" i="32"/>
  <c r="H184" i="32"/>
  <c r="G184" i="32"/>
  <c r="J182" i="32"/>
  <c r="J181" i="32" s="1"/>
  <c r="I181" i="32"/>
  <c r="H181" i="32"/>
  <c r="G181" i="32"/>
  <c r="G165" i="32" s="1"/>
  <c r="J180" i="32"/>
  <c r="J179" i="32"/>
  <c r="J178" i="32"/>
  <c r="J177" i="32"/>
  <c r="J176" i="32"/>
  <c r="J175" i="32"/>
  <c r="I174" i="32"/>
  <c r="H174" i="32"/>
  <c r="G174" i="32"/>
  <c r="J173" i="32"/>
  <c r="J172" i="32"/>
  <c r="J171" i="32"/>
  <c r="J170" i="32"/>
  <c r="J169" i="32"/>
  <c r="J168" i="32"/>
  <c r="J167" i="32"/>
  <c r="I166" i="32"/>
  <c r="H166" i="32"/>
  <c r="G166" i="32"/>
  <c r="J164" i="32"/>
  <c r="J163" i="32" s="1"/>
  <c r="I163" i="32"/>
  <c r="H163" i="32"/>
  <c r="G163" i="32"/>
  <c r="J162" i="32"/>
  <c r="J161" i="32" s="1"/>
  <c r="I161" i="32"/>
  <c r="H161" i="32"/>
  <c r="G161" i="32"/>
  <c r="J160" i="32"/>
  <c r="J159" i="32" s="1"/>
  <c r="I159" i="32"/>
  <c r="H159" i="32"/>
  <c r="G159" i="32"/>
  <c r="J158" i="32"/>
  <c r="J157" i="32" s="1"/>
  <c r="I157" i="32"/>
  <c r="H157" i="32"/>
  <c r="G157" i="32"/>
  <c r="J156" i="32"/>
  <c r="J155" i="32" s="1"/>
  <c r="I155" i="32"/>
  <c r="H155" i="32"/>
  <c r="G155" i="32"/>
  <c r="J154" i="32"/>
  <c r="J153" i="32" s="1"/>
  <c r="I153" i="32"/>
  <c r="H153" i="32"/>
  <c r="G153" i="32"/>
  <c r="J152" i="32"/>
  <c r="J151" i="32" s="1"/>
  <c r="I151" i="32"/>
  <c r="H151" i="32"/>
  <c r="G151" i="32"/>
  <c r="J150" i="32"/>
  <c r="J149" i="32" s="1"/>
  <c r="I149" i="32"/>
  <c r="H149" i="32"/>
  <c r="G149" i="32"/>
  <c r="J148" i="32"/>
  <c r="J147" i="32" s="1"/>
  <c r="I147" i="32"/>
  <c r="H147" i="32"/>
  <c r="G147" i="32"/>
  <c r="J145" i="32"/>
  <c r="J144" i="32" s="1"/>
  <c r="I144" i="32"/>
  <c r="H144" i="32"/>
  <c r="G144" i="32"/>
  <c r="J143" i="32"/>
  <c r="J142" i="32" s="1"/>
  <c r="I142" i="32"/>
  <c r="H142" i="32"/>
  <c r="G142" i="32"/>
  <c r="J141" i="32"/>
  <c r="J140" i="32" s="1"/>
  <c r="I140" i="32"/>
  <c r="H140" i="32"/>
  <c r="G140" i="32"/>
  <c r="J139" i="32"/>
  <c r="J138" i="32" s="1"/>
  <c r="I138" i="32"/>
  <c r="H138" i="32"/>
  <c r="G138" i="32"/>
  <c r="J137" i="32"/>
  <c r="J136" i="32" s="1"/>
  <c r="I136" i="32"/>
  <c r="H136" i="32"/>
  <c r="G136" i="32"/>
  <c r="J135" i="32"/>
  <c r="J134" i="32"/>
  <c r="J133" i="32"/>
  <c r="J132" i="32"/>
  <c r="J131" i="32"/>
  <c r="I130" i="32"/>
  <c r="H130" i="32"/>
  <c r="G130" i="32"/>
  <c r="J129" i="32"/>
  <c r="J128" i="32" s="1"/>
  <c r="I128" i="32"/>
  <c r="H128" i="32"/>
  <c r="G128" i="32"/>
  <c r="J127" i="32"/>
  <c r="J126" i="32" s="1"/>
  <c r="I126" i="32"/>
  <c r="I125" i="32" s="1"/>
  <c r="H126" i="32"/>
  <c r="G126" i="32"/>
  <c r="J124" i="32"/>
  <c r="J123" i="32" s="1"/>
  <c r="I123" i="32"/>
  <c r="H123" i="32"/>
  <c r="G123" i="32"/>
  <c r="J122" i="32"/>
  <c r="J121" i="32" s="1"/>
  <c r="I121" i="32"/>
  <c r="H121" i="32"/>
  <c r="G121" i="32"/>
  <c r="J120" i="32"/>
  <c r="J119" i="32" s="1"/>
  <c r="I119" i="32"/>
  <c r="H119" i="32"/>
  <c r="G119" i="32"/>
  <c r="J118" i="32"/>
  <c r="J117" i="32" s="1"/>
  <c r="I117" i="32"/>
  <c r="H117" i="32"/>
  <c r="H116" i="32" s="1"/>
  <c r="G117" i="32"/>
  <c r="G116" i="32" s="1"/>
  <c r="J115" i="32"/>
  <c r="J114" i="32" s="1"/>
  <c r="I114" i="32"/>
  <c r="H114" i="32"/>
  <c r="G114" i="32"/>
  <c r="J113" i="32"/>
  <c r="J112" i="32" s="1"/>
  <c r="I112" i="32"/>
  <c r="I111" i="32" s="1"/>
  <c r="H112" i="32"/>
  <c r="H111" i="32" s="1"/>
  <c r="G112" i="32"/>
  <c r="J110" i="32"/>
  <c r="J109" i="32" s="1"/>
  <c r="I109" i="32"/>
  <c r="H109" i="32"/>
  <c r="G109" i="32"/>
  <c r="J108" i="32"/>
  <c r="J107" i="32" s="1"/>
  <c r="J106" i="32" s="1"/>
  <c r="I107" i="32"/>
  <c r="I106" i="32" s="1"/>
  <c r="H107" i="32"/>
  <c r="G107" i="32"/>
  <c r="G106" i="32" s="1"/>
  <c r="J105" i="32"/>
  <c r="J104" i="32" s="1"/>
  <c r="I104" i="32"/>
  <c r="H104" i="32"/>
  <c r="G104" i="32"/>
  <c r="J103" i="32"/>
  <c r="I102" i="32"/>
  <c r="H102" i="32"/>
  <c r="G102" i="32"/>
  <c r="J101" i="32"/>
  <c r="J100" i="32"/>
  <c r="I99" i="32"/>
  <c r="H99" i="32"/>
  <c r="G99" i="32"/>
  <c r="J98" i="32"/>
  <c r="J97" i="32" s="1"/>
  <c r="I97" i="32"/>
  <c r="H97" i="32"/>
  <c r="G97" i="32"/>
  <c r="J96" i="32"/>
  <c r="J95" i="32" s="1"/>
  <c r="I95" i="32"/>
  <c r="H95" i="32"/>
  <c r="G95" i="32"/>
  <c r="J94" i="32"/>
  <c r="J93" i="32" s="1"/>
  <c r="I93" i="32"/>
  <c r="H93" i="32"/>
  <c r="G93" i="32"/>
  <c r="J92" i="32"/>
  <c r="J91" i="32" s="1"/>
  <c r="I91" i="32"/>
  <c r="H91" i="32"/>
  <c r="G91" i="32"/>
  <c r="J90" i="32"/>
  <c r="J89" i="32" s="1"/>
  <c r="I89" i="32"/>
  <c r="H89" i="32"/>
  <c r="G89" i="32"/>
  <c r="J86" i="32"/>
  <c r="J85" i="32" s="1"/>
  <c r="I85" i="32"/>
  <c r="H85" i="32"/>
  <c r="G85" i="32"/>
  <c r="J84" i="32"/>
  <c r="I83" i="32"/>
  <c r="H83" i="32"/>
  <c r="G83" i="32"/>
  <c r="J82" i="32"/>
  <c r="J81" i="32" s="1"/>
  <c r="I81" i="32"/>
  <c r="H81" i="32"/>
  <c r="G81" i="32"/>
  <c r="J80" i="32"/>
  <c r="J79" i="32" s="1"/>
  <c r="I79" i="32"/>
  <c r="H79" i="32"/>
  <c r="G79" i="32"/>
  <c r="J77" i="32"/>
  <c r="J76" i="32"/>
  <c r="J75" i="32"/>
  <c r="J74" i="32"/>
  <c r="J73" i="32" s="1"/>
  <c r="I73" i="32"/>
  <c r="H73" i="32"/>
  <c r="G73" i="32"/>
  <c r="J72" i="32"/>
  <c r="J71" i="32" s="1"/>
  <c r="I71" i="32"/>
  <c r="I70" i="32" s="1"/>
  <c r="H71" i="32"/>
  <c r="H70" i="32" s="1"/>
  <c r="G71" i="32"/>
  <c r="G70" i="32"/>
  <c r="J69" i="32"/>
  <c r="J68" i="32"/>
  <c r="I67" i="32"/>
  <c r="H67" i="32"/>
  <c r="G67" i="32"/>
  <c r="J66" i="32"/>
  <c r="J65" i="32"/>
  <c r="I64" i="32"/>
  <c r="H64" i="32"/>
  <c r="G64" i="32"/>
  <c r="J62" i="32"/>
  <c r="J61" i="32" s="1"/>
  <c r="I61" i="32"/>
  <c r="H61" i="32"/>
  <c r="G61" i="32"/>
  <c r="J60" i="32"/>
  <c r="J59" i="32"/>
  <c r="J58" i="32"/>
  <c r="J57" i="32"/>
  <c r="J56" i="32"/>
  <c r="J55" i="32"/>
  <c r="J54" i="32"/>
  <c r="J53" i="32"/>
  <c r="J52" i="32"/>
  <c r="J51" i="32"/>
  <c r="I50" i="32"/>
  <c r="H50" i="32"/>
  <c r="G50" i="32"/>
  <c r="J49" i="32"/>
  <c r="J48" i="32" s="1"/>
  <c r="I48" i="32"/>
  <c r="H48" i="32"/>
  <c r="G48" i="32"/>
  <c r="J46" i="32"/>
  <c r="J45" i="32" s="1"/>
  <c r="I45" i="32"/>
  <c r="H45" i="32"/>
  <c r="G45" i="32"/>
  <c r="J44" i="32"/>
  <c r="J43" i="32"/>
  <c r="J42" i="32"/>
  <c r="J41" i="32"/>
  <c r="I40" i="32"/>
  <c r="H40" i="32"/>
  <c r="G40" i="32"/>
  <c r="J39" i="32"/>
  <c r="J38" i="32" s="1"/>
  <c r="I38" i="32"/>
  <c r="H38" i="32"/>
  <c r="G38" i="32"/>
  <c r="J37" i="32"/>
  <c r="J36" i="32" s="1"/>
  <c r="I36" i="32"/>
  <c r="H36" i="32"/>
  <c r="G36" i="32"/>
  <c r="J35" i="32"/>
  <c r="J34" i="32"/>
  <c r="J33" i="32"/>
  <c r="J32" i="32"/>
  <c r="J31" i="32"/>
  <c r="J30" i="32"/>
  <c r="J29" i="32"/>
  <c r="I28" i="32"/>
  <c r="H28" i="32"/>
  <c r="G28" i="32"/>
  <c r="J27" i="32"/>
  <c r="J26" i="32"/>
  <c r="J25" i="32"/>
  <c r="J24" i="32"/>
  <c r="J23" i="32"/>
  <c r="J22" i="32"/>
  <c r="I21" i="32"/>
  <c r="H21" i="32"/>
  <c r="G21" i="32"/>
  <c r="G14" i="32"/>
  <c r="G12" i="31"/>
  <c r="G13" i="31"/>
  <c r="G11" i="31"/>
  <c r="G9" i="31"/>
  <c r="J514" i="31"/>
  <c r="J513" i="31" s="1"/>
  <c r="I513" i="31"/>
  <c r="H513" i="31"/>
  <c r="G513" i="31"/>
  <c r="J512" i="31"/>
  <c r="J511" i="31" s="1"/>
  <c r="J510" i="31" s="1"/>
  <c r="I511" i="31"/>
  <c r="I510" i="31" s="1"/>
  <c r="H511" i="31"/>
  <c r="H510" i="31" s="1"/>
  <c r="G511" i="31"/>
  <c r="G510" i="31" s="1"/>
  <c r="J509" i="31"/>
  <c r="J508" i="31" s="1"/>
  <c r="I508" i="31"/>
  <c r="H508" i="31"/>
  <c r="G508" i="31"/>
  <c r="J507" i="31"/>
  <c r="J506" i="31" s="1"/>
  <c r="I506" i="31"/>
  <c r="H506" i="31"/>
  <c r="G506" i="31"/>
  <c r="J505" i="31"/>
  <c r="J504" i="31" s="1"/>
  <c r="I504" i="31"/>
  <c r="H504" i="31"/>
  <c r="G504" i="31"/>
  <c r="J503" i="31"/>
  <c r="J502" i="31" s="1"/>
  <c r="I502" i="31"/>
  <c r="H502" i="31"/>
  <c r="G502" i="31"/>
  <c r="J501" i="31"/>
  <c r="I500" i="31"/>
  <c r="H500" i="31"/>
  <c r="G500" i="31"/>
  <c r="J499" i="31"/>
  <c r="J498" i="31" s="1"/>
  <c r="I498" i="31"/>
  <c r="H498" i="31"/>
  <c r="G498" i="31"/>
  <c r="J496" i="31"/>
  <c r="J495" i="31" s="1"/>
  <c r="I495" i="31"/>
  <c r="H495" i="31"/>
  <c r="G495" i="31"/>
  <c r="J494" i="31"/>
  <c r="J493" i="31" s="1"/>
  <c r="I493" i="31"/>
  <c r="H493" i="31"/>
  <c r="G493" i="31"/>
  <c r="J492" i="31"/>
  <c r="I491" i="31"/>
  <c r="H491" i="31"/>
  <c r="G491" i="31"/>
  <c r="J490" i="31"/>
  <c r="J489" i="31" s="1"/>
  <c r="I489" i="31"/>
  <c r="H489" i="31"/>
  <c r="G489" i="31"/>
  <c r="J488" i="31"/>
  <c r="J487" i="31" s="1"/>
  <c r="I487" i="31"/>
  <c r="H487" i="31"/>
  <c r="G487" i="31"/>
  <c r="G486" i="31" s="1"/>
  <c r="J484" i="31"/>
  <c r="I483" i="31"/>
  <c r="H483" i="31"/>
  <c r="G483" i="31"/>
  <c r="J482" i="31"/>
  <c r="J481" i="31" s="1"/>
  <c r="I481" i="31"/>
  <c r="H481" i="31"/>
  <c r="G481" i="31"/>
  <c r="J480" i="31"/>
  <c r="J479" i="31" s="1"/>
  <c r="I479" i="31"/>
  <c r="H479" i="31"/>
  <c r="H478" i="31" s="1"/>
  <c r="G479" i="31"/>
  <c r="G478" i="31" s="1"/>
  <c r="J477" i="31"/>
  <c r="I476" i="31"/>
  <c r="H476" i="31"/>
  <c r="G476" i="31"/>
  <c r="J475" i="31"/>
  <c r="J474" i="31"/>
  <c r="J473" i="31"/>
  <c r="J472" i="31"/>
  <c r="I471" i="31"/>
  <c r="H471" i="31"/>
  <c r="G471" i="31"/>
  <c r="J470" i="31"/>
  <c r="J469" i="31" s="1"/>
  <c r="I469" i="31"/>
  <c r="H469" i="31"/>
  <c r="G469" i="31"/>
  <c r="J468" i="31"/>
  <c r="I467" i="31"/>
  <c r="H467" i="31"/>
  <c r="G467" i="31"/>
  <c r="J466" i="31"/>
  <c r="J465" i="31" s="1"/>
  <c r="I465" i="31"/>
  <c r="H465" i="31"/>
  <c r="G465" i="31"/>
  <c r="J464" i="31"/>
  <c r="J463" i="31"/>
  <c r="I462" i="31"/>
  <c r="H462" i="31"/>
  <c r="G462" i="31"/>
  <c r="J461" i="31"/>
  <c r="J460" i="31" s="1"/>
  <c r="I460" i="31"/>
  <c r="H460" i="31"/>
  <c r="G460" i="31"/>
  <c r="J458" i="31"/>
  <c r="I457" i="31"/>
  <c r="H457" i="31"/>
  <c r="G457" i="31"/>
  <c r="J456" i="31"/>
  <c r="J455" i="31" s="1"/>
  <c r="I455" i="31"/>
  <c r="I454" i="31" s="1"/>
  <c r="H455" i="31"/>
  <c r="H454" i="31" s="1"/>
  <c r="G455" i="31"/>
  <c r="G454" i="31"/>
  <c r="J453" i="31"/>
  <c r="J452" i="31" s="1"/>
  <c r="I452" i="31"/>
  <c r="H452" i="31"/>
  <c r="G452" i="31"/>
  <c r="J451" i="31"/>
  <c r="J450" i="31" s="1"/>
  <c r="I450" i="31"/>
  <c r="H450" i="31"/>
  <c r="G450" i="31"/>
  <c r="J449" i="31"/>
  <c r="J448" i="31" s="1"/>
  <c r="I448" i="31"/>
  <c r="H448" i="31"/>
  <c r="G448" i="31"/>
  <c r="J447" i="31"/>
  <c r="J446" i="31" s="1"/>
  <c r="I446" i="31"/>
  <c r="H446" i="31"/>
  <c r="G446" i="31"/>
  <c r="J445" i="31"/>
  <c r="J444" i="31" s="1"/>
  <c r="I444" i="31"/>
  <c r="H444" i="31"/>
  <c r="G444" i="31"/>
  <c r="J443" i="31"/>
  <c r="J442" i="31" s="1"/>
  <c r="I442" i="31"/>
  <c r="H442" i="31"/>
  <c r="G442" i="31"/>
  <c r="J441" i="31"/>
  <c r="J440" i="31" s="1"/>
  <c r="I440" i="31"/>
  <c r="H440" i="31"/>
  <c r="G440" i="31"/>
  <c r="J438" i="31"/>
  <c r="J437" i="31" s="1"/>
  <c r="I437" i="31"/>
  <c r="H437" i="31"/>
  <c r="G437" i="31"/>
  <c r="J436" i="31"/>
  <c r="J435" i="31" s="1"/>
  <c r="I435" i="31"/>
  <c r="H435" i="31"/>
  <c r="G435" i="31"/>
  <c r="J434" i="31"/>
  <c r="J433" i="31" s="1"/>
  <c r="I433" i="31"/>
  <c r="H433" i="31"/>
  <c r="G433" i="31"/>
  <c r="J431" i="31"/>
  <c r="J430" i="31" s="1"/>
  <c r="I430" i="31"/>
  <c r="H430" i="31"/>
  <c r="G430" i="31"/>
  <c r="J429" i="31"/>
  <c r="J428" i="31" s="1"/>
  <c r="I428" i="31"/>
  <c r="H428" i="31"/>
  <c r="G428" i="31"/>
  <c r="J427" i="31"/>
  <c r="J426" i="31" s="1"/>
  <c r="I426" i="31"/>
  <c r="H426" i="31"/>
  <c r="G426" i="31"/>
  <c r="J425" i="31"/>
  <c r="J424" i="31" s="1"/>
  <c r="I424" i="31"/>
  <c r="H424" i="31"/>
  <c r="G424" i="31"/>
  <c r="J422" i="31"/>
  <c r="J421" i="31" s="1"/>
  <c r="I421" i="31"/>
  <c r="H421" i="31"/>
  <c r="G421" i="31"/>
  <c r="J420" i="31"/>
  <c r="J419" i="31" s="1"/>
  <c r="I419" i="31"/>
  <c r="H419" i="31"/>
  <c r="G419" i="31"/>
  <c r="J418" i="31"/>
  <c r="J417" i="31" s="1"/>
  <c r="I417" i="31"/>
  <c r="H417" i="31"/>
  <c r="G417" i="31"/>
  <c r="J416" i="31"/>
  <c r="J415" i="31" s="1"/>
  <c r="I415" i="31"/>
  <c r="I414" i="31" s="1"/>
  <c r="H415" i="31"/>
  <c r="G415" i="31"/>
  <c r="G414" i="31" s="1"/>
  <c r="J413" i="31"/>
  <c r="J412" i="31" s="1"/>
  <c r="I412" i="31"/>
  <c r="H412" i="31"/>
  <c r="G412" i="31"/>
  <c r="J411" i="31"/>
  <c r="J410" i="31" s="1"/>
  <c r="I410" i="31"/>
  <c r="H410" i="31"/>
  <c r="G410" i="31"/>
  <c r="J409" i="31"/>
  <c r="J408" i="31" s="1"/>
  <c r="I408" i="31"/>
  <c r="H408" i="31"/>
  <c r="G408" i="31"/>
  <c r="J407" i="31"/>
  <c r="J406" i="31" s="1"/>
  <c r="I406" i="31"/>
  <c r="H406" i="31"/>
  <c r="G406" i="31"/>
  <c r="J405" i="31"/>
  <c r="J404" i="31" s="1"/>
  <c r="I404" i="31"/>
  <c r="I403" i="31" s="1"/>
  <c r="H404" i="31"/>
  <c r="G404" i="31"/>
  <c r="J401" i="31"/>
  <c r="J400" i="31" s="1"/>
  <c r="I400" i="31"/>
  <c r="H400" i="31"/>
  <c r="G400" i="31"/>
  <c r="J399" i="31"/>
  <c r="J398" i="31" s="1"/>
  <c r="I398" i="31"/>
  <c r="H398" i="31"/>
  <c r="G398" i="31"/>
  <c r="J397" i="31"/>
  <c r="J396" i="31" s="1"/>
  <c r="I396" i="31"/>
  <c r="I395" i="31" s="1"/>
  <c r="H396" i="31"/>
  <c r="G396" i="31"/>
  <c r="J394" i="31"/>
  <c r="J393" i="31" s="1"/>
  <c r="I393" i="31"/>
  <c r="H393" i="31"/>
  <c r="G393" i="31"/>
  <c r="J392" i="31"/>
  <c r="J391" i="31" s="1"/>
  <c r="I391" i="31"/>
  <c r="H391" i="31"/>
  <c r="G391" i="31"/>
  <c r="J390" i="31"/>
  <c r="J389" i="31" s="1"/>
  <c r="I389" i="31"/>
  <c r="H389" i="31"/>
  <c r="G389" i="31"/>
  <c r="J388" i="31"/>
  <c r="J387" i="31" s="1"/>
  <c r="I387" i="31"/>
  <c r="H387" i="31"/>
  <c r="G387" i="31"/>
  <c r="J385" i="31"/>
  <c r="J384" i="31" s="1"/>
  <c r="I384" i="31"/>
  <c r="H384" i="31"/>
  <c r="G384" i="31"/>
  <c r="J383" i="31"/>
  <c r="J382" i="31" s="1"/>
  <c r="I382" i="31"/>
  <c r="H382" i="31"/>
  <c r="G382" i="31"/>
  <c r="J381" i="31"/>
  <c r="J380" i="31" s="1"/>
  <c r="I380" i="31"/>
  <c r="I379" i="31" s="1"/>
  <c r="H380" i="31"/>
  <c r="H379" i="31" s="1"/>
  <c r="G380" i="31"/>
  <c r="J378" i="31"/>
  <c r="J377" i="31" s="1"/>
  <c r="I377" i="31"/>
  <c r="H377" i="31"/>
  <c r="G377" i="31"/>
  <c r="J376" i="31"/>
  <c r="J375" i="31" s="1"/>
  <c r="I375" i="31"/>
  <c r="H375" i="31"/>
  <c r="G375" i="31"/>
  <c r="J374" i="31"/>
  <c r="J373" i="31" s="1"/>
  <c r="I373" i="31"/>
  <c r="H373" i="31"/>
  <c r="G373" i="31"/>
  <c r="J372" i="31"/>
  <c r="J371" i="31" s="1"/>
  <c r="I371" i="31"/>
  <c r="H371" i="31"/>
  <c r="G371" i="31"/>
  <c r="G370" i="31" s="1"/>
  <c r="J369" i="31"/>
  <c r="J368" i="31"/>
  <c r="J367" i="31"/>
  <c r="I366" i="31"/>
  <c r="I365" i="31" s="1"/>
  <c r="H366" i="31"/>
  <c r="H365" i="31" s="1"/>
  <c r="G366" i="31"/>
  <c r="G365" i="31" s="1"/>
  <c r="J364" i="31"/>
  <c r="J363" i="31"/>
  <c r="J362" i="31"/>
  <c r="I361" i="31"/>
  <c r="H361" i="31"/>
  <c r="G361" i="31"/>
  <c r="J360" i="31"/>
  <c r="J359" i="31"/>
  <c r="J358" i="31"/>
  <c r="I357" i="31"/>
  <c r="H357" i="31"/>
  <c r="G357" i="31"/>
  <c r="J356" i="31"/>
  <c r="J355" i="31" s="1"/>
  <c r="I355" i="31"/>
  <c r="H355" i="31"/>
  <c r="G355" i="31"/>
  <c r="J353" i="31"/>
  <c r="J352" i="31" s="1"/>
  <c r="I352" i="31"/>
  <c r="H352" i="31"/>
  <c r="G352" i="31"/>
  <c r="J351" i="31"/>
  <c r="I350" i="31"/>
  <c r="H350" i="31"/>
  <c r="G350" i="31"/>
  <c r="J349" i="31"/>
  <c r="J348" i="31"/>
  <c r="I347" i="31"/>
  <c r="H347" i="31"/>
  <c r="G347" i="31"/>
  <c r="J346" i="31"/>
  <c r="J345" i="31"/>
  <c r="J344" i="31"/>
  <c r="I343" i="31"/>
  <c r="H343" i="31"/>
  <c r="G343" i="31"/>
  <c r="J342" i="31"/>
  <c r="J341" i="31"/>
  <c r="J340" i="31"/>
  <c r="I339" i="31"/>
  <c r="H339" i="31"/>
  <c r="G339" i="31"/>
  <c r="J336" i="31"/>
  <c r="J335" i="31" s="1"/>
  <c r="I335" i="31"/>
  <c r="H335" i="31"/>
  <c r="G335" i="31"/>
  <c r="J334" i="31"/>
  <c r="J333" i="31" s="1"/>
  <c r="I333" i="31"/>
  <c r="H333" i="31"/>
  <c r="G333" i="31"/>
  <c r="J332" i="31"/>
  <c r="J331" i="31" s="1"/>
  <c r="I331" i="31"/>
  <c r="H331" i="31"/>
  <c r="G331" i="31"/>
  <c r="J330" i="31"/>
  <c r="J329" i="31" s="1"/>
  <c r="I329" i="31"/>
  <c r="H329" i="31"/>
  <c r="G329" i="31"/>
  <c r="J328" i="31"/>
  <c r="J327" i="31" s="1"/>
  <c r="I327" i="31"/>
  <c r="H327" i="31"/>
  <c r="G327" i="31"/>
  <c r="J326" i="31"/>
  <c r="J325" i="31" s="1"/>
  <c r="I325" i="31"/>
  <c r="H325" i="31"/>
  <c r="G325" i="31"/>
  <c r="J324" i="31"/>
  <c r="J323" i="31" s="1"/>
  <c r="I323" i="31"/>
  <c r="H323" i="31"/>
  <c r="G323" i="31"/>
  <c r="J322" i="31"/>
  <c r="I321" i="31"/>
  <c r="H321" i="31"/>
  <c r="G321" i="31"/>
  <c r="J320" i="31"/>
  <c r="J319" i="31" s="1"/>
  <c r="I319" i="31"/>
  <c r="H319" i="31"/>
  <c r="H318" i="31" s="1"/>
  <c r="G319" i="31"/>
  <c r="G318" i="31" s="1"/>
  <c r="J317" i="31"/>
  <c r="J316" i="31" s="1"/>
  <c r="I316" i="31"/>
  <c r="H316" i="31"/>
  <c r="G316" i="31"/>
  <c r="J315" i="31"/>
  <c r="J314" i="31" s="1"/>
  <c r="I314" i="31"/>
  <c r="H314" i="31"/>
  <c r="G314" i="31"/>
  <c r="G313" i="31" s="1"/>
  <c r="J312" i="31"/>
  <c r="J311" i="31"/>
  <c r="J310" i="31"/>
  <c r="J309" i="31"/>
  <c r="J308" i="31"/>
  <c r="J307" i="31"/>
  <c r="I306" i="31"/>
  <c r="H306" i="31"/>
  <c r="G306" i="31"/>
  <c r="J305" i="31"/>
  <c r="J304" i="31"/>
  <c r="J303" i="31"/>
  <c r="J302" i="31"/>
  <c r="J301" i="31"/>
  <c r="J300" i="31"/>
  <c r="J299" i="31"/>
  <c r="I298" i="31"/>
  <c r="H298" i="31"/>
  <c r="G298" i="31"/>
  <c r="J296" i="31"/>
  <c r="J295" i="31" s="1"/>
  <c r="I295" i="31"/>
  <c r="H295" i="31"/>
  <c r="G295" i="31"/>
  <c r="J294" i="31"/>
  <c r="J293" i="31"/>
  <c r="J292" i="31"/>
  <c r="J291" i="31"/>
  <c r="J290" i="31"/>
  <c r="J289" i="31"/>
  <c r="J288" i="31"/>
  <c r="I287" i="31"/>
  <c r="H287" i="31"/>
  <c r="G287" i="31"/>
  <c r="J286" i="31"/>
  <c r="J285" i="31"/>
  <c r="J284" i="31"/>
  <c r="J283" i="31"/>
  <c r="J282" i="31"/>
  <c r="J281" i="31"/>
  <c r="I280" i="31"/>
  <c r="H280" i="31"/>
  <c r="G280" i="31"/>
  <c r="J279" i="31"/>
  <c r="J278" i="31"/>
  <c r="J277" i="31"/>
  <c r="I276" i="31"/>
  <c r="H276" i="31"/>
  <c r="G276" i="31"/>
  <c r="J275" i="31"/>
  <c r="J274" i="31"/>
  <c r="J273" i="31"/>
  <c r="J272" i="31"/>
  <c r="J271" i="31"/>
  <c r="I270" i="31"/>
  <c r="H270" i="31"/>
  <c r="G270" i="31"/>
  <c r="J268" i="31"/>
  <c r="I267" i="31"/>
  <c r="H267" i="31"/>
  <c r="G267" i="31"/>
  <c r="J266" i="31"/>
  <c r="I265" i="31"/>
  <c r="H265" i="31"/>
  <c r="G265" i="31"/>
  <c r="J264" i="31"/>
  <c r="I263" i="31"/>
  <c r="H263" i="31"/>
  <c r="G263" i="31"/>
  <c r="J262" i="31"/>
  <c r="I261" i="31"/>
  <c r="H261" i="31"/>
  <c r="G261" i="31"/>
  <c r="J260" i="31"/>
  <c r="J259" i="31" s="1"/>
  <c r="I259" i="31"/>
  <c r="H259" i="31"/>
  <c r="H258" i="31" s="1"/>
  <c r="G259" i="31"/>
  <c r="G258" i="31" s="1"/>
  <c r="J257" i="31"/>
  <c r="J256" i="31" s="1"/>
  <c r="I256" i="31"/>
  <c r="H256" i="31"/>
  <c r="G256" i="31"/>
  <c r="J255" i="31"/>
  <c r="I254" i="31"/>
  <c r="I253" i="31" s="1"/>
  <c r="H254" i="31"/>
  <c r="G254" i="31"/>
  <c r="G253" i="31" s="1"/>
  <c r="J252" i="31"/>
  <c r="J251" i="31" s="1"/>
  <c r="I251" i="31"/>
  <c r="H251" i="31"/>
  <c r="G251" i="31"/>
  <c r="J250" i="31"/>
  <c r="I249" i="31"/>
  <c r="H249" i="31"/>
  <c r="G249" i="31"/>
  <c r="J248" i="31"/>
  <c r="J247" i="31" s="1"/>
  <c r="I247" i="31"/>
  <c r="H247" i="31"/>
  <c r="G247" i="31"/>
  <c r="J246" i="31"/>
  <c r="J245" i="31" s="1"/>
  <c r="I245" i="31"/>
  <c r="H245" i="31"/>
  <c r="G245" i="31"/>
  <c r="J244" i="31"/>
  <c r="J243" i="31" s="1"/>
  <c r="I243" i="31"/>
  <c r="H243" i="31"/>
  <c r="G243" i="31"/>
  <c r="J242" i="31"/>
  <c r="I241" i="31"/>
  <c r="H241" i="31"/>
  <c r="G241" i="31"/>
  <c r="J239" i="31"/>
  <c r="J238" i="31" s="1"/>
  <c r="I238" i="31"/>
  <c r="H238" i="31"/>
  <c r="G238" i="31"/>
  <c r="J237" i="31"/>
  <c r="J236" i="31" s="1"/>
  <c r="I236" i="31"/>
  <c r="H236" i="31"/>
  <c r="G236" i="31"/>
  <c r="J235" i="31"/>
  <c r="J234" i="31" s="1"/>
  <c r="I234" i="31"/>
  <c r="H234" i="31"/>
  <c r="G234" i="31"/>
  <c r="J233" i="31"/>
  <c r="J232" i="31" s="1"/>
  <c r="I232" i="31"/>
  <c r="H232" i="31"/>
  <c r="G232" i="31"/>
  <c r="J230" i="31"/>
  <c r="I229" i="31"/>
  <c r="H229" i="31"/>
  <c r="G229" i="31"/>
  <c r="J228" i="31"/>
  <c r="J227" i="31"/>
  <c r="J226" i="31"/>
  <c r="I225" i="31"/>
  <c r="H225" i="31"/>
  <c r="G225" i="31"/>
  <c r="J224" i="31"/>
  <c r="J223" i="31" s="1"/>
  <c r="I223" i="31"/>
  <c r="H223" i="31"/>
  <c r="G223" i="31"/>
  <c r="J222" i="31"/>
  <c r="J221" i="31"/>
  <c r="J220" i="31" s="1"/>
  <c r="I220" i="31"/>
  <c r="H220" i="31"/>
  <c r="G220" i="31"/>
  <c r="J217" i="31"/>
  <c r="J216" i="31"/>
  <c r="J215" i="31"/>
  <c r="J214" i="31"/>
  <c r="J213" i="31"/>
  <c r="I212" i="31"/>
  <c r="H212" i="31"/>
  <c r="G212" i="31"/>
  <c r="J211" i="31"/>
  <c r="J210" i="31"/>
  <c r="J209" i="31"/>
  <c r="I208" i="31"/>
  <c r="H208" i="31"/>
  <c r="G208" i="31"/>
  <c r="J207" i="31"/>
  <c r="J206" i="31"/>
  <c r="J205" i="31"/>
  <c r="J204" i="31"/>
  <c r="J203" i="31"/>
  <c r="J202" i="31"/>
  <c r="I201" i="31"/>
  <c r="H201" i="31"/>
  <c r="G201" i="31"/>
  <c r="J200" i="31"/>
  <c r="J199" i="31"/>
  <c r="J198" i="31"/>
  <c r="J197" i="31"/>
  <c r="I196" i="31"/>
  <c r="H196" i="31"/>
  <c r="G196" i="31"/>
  <c r="J195" i="31"/>
  <c r="J194" i="31"/>
  <c r="J193" i="31"/>
  <c r="I192" i="31"/>
  <c r="H192" i="31"/>
  <c r="G192" i="31"/>
  <c r="J191" i="31"/>
  <c r="J190" i="31" s="1"/>
  <c r="I190" i="31"/>
  <c r="H190" i="31"/>
  <c r="G190" i="31"/>
  <c r="J189" i="31"/>
  <c r="I188" i="31"/>
  <c r="H188" i="31"/>
  <c r="G188" i="31"/>
  <c r="J187" i="31"/>
  <c r="J186" i="31" s="1"/>
  <c r="I186" i="31"/>
  <c r="H186" i="31"/>
  <c r="G186" i="31"/>
  <c r="J185" i="31"/>
  <c r="J184" i="31" s="1"/>
  <c r="I184" i="31"/>
  <c r="H184" i="31"/>
  <c r="G184" i="31"/>
  <c r="J182" i="31"/>
  <c r="J181" i="31" s="1"/>
  <c r="I181" i="31"/>
  <c r="H181" i="31"/>
  <c r="G181" i="31"/>
  <c r="J180" i="31"/>
  <c r="J179" i="31"/>
  <c r="J178" i="31"/>
  <c r="J177" i="31"/>
  <c r="J176" i="31"/>
  <c r="J175" i="31"/>
  <c r="I174" i="31"/>
  <c r="I165" i="31" s="1"/>
  <c r="H174" i="31"/>
  <c r="G174" i="31"/>
  <c r="J173" i="31"/>
  <c r="J172" i="31"/>
  <c r="J171" i="31"/>
  <c r="J170" i="31"/>
  <c r="J169" i="31"/>
  <c r="J168" i="31"/>
  <c r="J166" i="31" s="1"/>
  <c r="J167" i="31"/>
  <c r="I166" i="31"/>
  <c r="H166" i="31"/>
  <c r="G166" i="31"/>
  <c r="J164" i="31"/>
  <c r="I163" i="31"/>
  <c r="H163" i="31"/>
  <c r="G163" i="31"/>
  <c r="J162" i="31"/>
  <c r="I161" i="31"/>
  <c r="H161" i="31"/>
  <c r="G161" i="31"/>
  <c r="J160" i="31"/>
  <c r="J159" i="31" s="1"/>
  <c r="I159" i="31"/>
  <c r="H159" i="31"/>
  <c r="G159" i="31"/>
  <c r="J158" i="31"/>
  <c r="J157" i="31" s="1"/>
  <c r="I157" i="31"/>
  <c r="H157" i="31"/>
  <c r="G157" i="31"/>
  <c r="J156" i="31"/>
  <c r="J155" i="31" s="1"/>
  <c r="I155" i="31"/>
  <c r="H155" i="31"/>
  <c r="G155" i="31"/>
  <c r="J154" i="31"/>
  <c r="I153" i="31"/>
  <c r="H153" i="31"/>
  <c r="G153" i="31"/>
  <c r="J152" i="31"/>
  <c r="J151" i="31" s="1"/>
  <c r="I151" i="31"/>
  <c r="H151" i="31"/>
  <c r="G151" i="31"/>
  <c r="J150" i="31"/>
  <c r="J149" i="31" s="1"/>
  <c r="I149" i="31"/>
  <c r="H149" i="31"/>
  <c r="G149" i="31"/>
  <c r="J148" i="31"/>
  <c r="J147" i="31" s="1"/>
  <c r="I147" i="31"/>
  <c r="H147" i="31"/>
  <c r="G147" i="31"/>
  <c r="J145" i="31"/>
  <c r="J144" i="31" s="1"/>
  <c r="I144" i="31"/>
  <c r="H144" i="31"/>
  <c r="G144" i="31"/>
  <c r="J143" i="31"/>
  <c r="J142" i="31" s="1"/>
  <c r="I142" i="31"/>
  <c r="H142" i="31"/>
  <c r="G142" i="31"/>
  <c r="J141" i="31"/>
  <c r="J140" i="31" s="1"/>
  <c r="I140" i="31"/>
  <c r="H140" i="31"/>
  <c r="G140" i="31"/>
  <c r="J139" i="31"/>
  <c r="J138" i="31" s="1"/>
  <c r="I138" i="31"/>
  <c r="H138" i="31"/>
  <c r="G138" i="31"/>
  <c r="J137" i="31"/>
  <c r="J136" i="31" s="1"/>
  <c r="I136" i="31"/>
  <c r="H136" i="31"/>
  <c r="G136" i="31"/>
  <c r="J135" i="31"/>
  <c r="J134" i="31"/>
  <c r="J133" i="31"/>
  <c r="J132" i="31"/>
  <c r="J131" i="31"/>
  <c r="I130" i="31"/>
  <c r="H130" i="31"/>
  <c r="G130" i="31"/>
  <c r="J129" i="31"/>
  <c r="J128" i="31" s="1"/>
  <c r="I128" i="31"/>
  <c r="H128" i="31"/>
  <c r="G128" i="31"/>
  <c r="J127" i="31"/>
  <c r="J126" i="31" s="1"/>
  <c r="I126" i="31"/>
  <c r="H126" i="31"/>
  <c r="G126" i="31"/>
  <c r="G125" i="31" s="1"/>
  <c r="J124" i="31"/>
  <c r="J123" i="31" s="1"/>
  <c r="I123" i="31"/>
  <c r="H123" i="31"/>
  <c r="G123" i="31"/>
  <c r="J122" i="31"/>
  <c r="J121" i="31" s="1"/>
  <c r="I121" i="31"/>
  <c r="H121" i="31"/>
  <c r="G121" i="31"/>
  <c r="J120" i="31"/>
  <c r="J119" i="31" s="1"/>
  <c r="I119" i="31"/>
  <c r="H119" i="31"/>
  <c r="G119" i="31"/>
  <c r="J118" i="31"/>
  <c r="J117" i="31" s="1"/>
  <c r="I117" i="31"/>
  <c r="H117" i="31"/>
  <c r="H116" i="31" s="1"/>
  <c r="G117" i="31"/>
  <c r="J115" i="31"/>
  <c r="J114" i="31" s="1"/>
  <c r="I114" i="31"/>
  <c r="H114" i="31"/>
  <c r="G114" i="31"/>
  <c r="J113" i="31"/>
  <c r="J112" i="31" s="1"/>
  <c r="J111" i="31" s="1"/>
  <c r="I112" i="31"/>
  <c r="H112" i="31"/>
  <c r="G112" i="31"/>
  <c r="J110" i="31"/>
  <c r="J109" i="31" s="1"/>
  <c r="I109" i="31"/>
  <c r="H109" i="31"/>
  <c r="G109" i="31"/>
  <c r="J108" i="31"/>
  <c r="J107" i="31" s="1"/>
  <c r="J106" i="31" s="1"/>
  <c r="I107" i="31"/>
  <c r="I106" i="31" s="1"/>
  <c r="H107" i="31"/>
  <c r="H106" i="31" s="1"/>
  <c r="G107" i="31"/>
  <c r="G106" i="31" s="1"/>
  <c r="J105" i="31"/>
  <c r="J104" i="31" s="1"/>
  <c r="I104" i="31"/>
  <c r="H104" i="31"/>
  <c r="G104" i="31"/>
  <c r="J103" i="31"/>
  <c r="J102" i="31" s="1"/>
  <c r="I102" i="31"/>
  <c r="H102" i="31"/>
  <c r="G102" i="31"/>
  <c r="J101" i="31"/>
  <c r="J100" i="31"/>
  <c r="I99" i="31"/>
  <c r="H99" i="31"/>
  <c r="G99" i="31"/>
  <c r="J98" i="31"/>
  <c r="I97" i="31"/>
  <c r="H97" i="31"/>
  <c r="G97" i="31"/>
  <c r="J96" i="31"/>
  <c r="J95" i="31" s="1"/>
  <c r="I95" i="31"/>
  <c r="H95" i="31"/>
  <c r="G95" i="31"/>
  <c r="J94" i="31"/>
  <c r="I93" i="31"/>
  <c r="H93" i="31"/>
  <c r="G93" i="31"/>
  <c r="J92" i="31"/>
  <c r="J91" i="31" s="1"/>
  <c r="I91" i="31"/>
  <c r="H91" i="31"/>
  <c r="G91" i="31"/>
  <c r="J90" i="31"/>
  <c r="J89" i="31" s="1"/>
  <c r="I89" i="31"/>
  <c r="H89" i="31"/>
  <c r="G89" i="31"/>
  <c r="G88" i="31" s="1"/>
  <c r="J86" i="31"/>
  <c r="I85" i="31"/>
  <c r="H85" i="31"/>
  <c r="G85" i="31"/>
  <c r="J84" i="31"/>
  <c r="J83" i="31" s="1"/>
  <c r="I83" i="31"/>
  <c r="H83" i="31"/>
  <c r="G83" i="31"/>
  <c r="J82" i="31"/>
  <c r="J81" i="31" s="1"/>
  <c r="I81" i="31"/>
  <c r="H81" i="31"/>
  <c r="G81" i="31"/>
  <c r="J80" i="31"/>
  <c r="J79" i="31" s="1"/>
  <c r="I79" i="31"/>
  <c r="H79" i="31"/>
  <c r="G79" i="31"/>
  <c r="J77" i="31"/>
  <c r="J76" i="31"/>
  <c r="J75" i="31"/>
  <c r="J74" i="31"/>
  <c r="I73" i="31"/>
  <c r="H73" i="31"/>
  <c r="G73" i="31"/>
  <c r="J72" i="31"/>
  <c r="J71" i="31" s="1"/>
  <c r="I71" i="31"/>
  <c r="H71" i="31"/>
  <c r="H70" i="31" s="1"/>
  <c r="G71" i="31"/>
  <c r="G70" i="31" s="1"/>
  <c r="J69" i="31"/>
  <c r="J68" i="31"/>
  <c r="I67" i="31"/>
  <c r="H67" i="31"/>
  <c r="G67" i="31"/>
  <c r="J66" i="31"/>
  <c r="J65" i="31"/>
  <c r="I64" i="31"/>
  <c r="H64" i="31"/>
  <c r="H63" i="31" s="1"/>
  <c r="G64" i="31"/>
  <c r="J62" i="31"/>
  <c r="J61" i="31" s="1"/>
  <c r="I61" i="31"/>
  <c r="H61" i="31"/>
  <c r="G61" i="31"/>
  <c r="J60" i="31"/>
  <c r="J59" i="31"/>
  <c r="J58" i="31"/>
  <c r="J57" i="31"/>
  <c r="J56" i="31"/>
  <c r="J55" i="31"/>
  <c r="J54" i="31"/>
  <c r="J53" i="31"/>
  <c r="J52" i="31"/>
  <c r="J51" i="31"/>
  <c r="I50" i="31"/>
  <c r="H50" i="31"/>
  <c r="G50" i="31"/>
  <c r="J49" i="31"/>
  <c r="J48" i="31" s="1"/>
  <c r="I48" i="31"/>
  <c r="H48" i="31"/>
  <c r="G48" i="31"/>
  <c r="J46" i="31"/>
  <c r="J45" i="31" s="1"/>
  <c r="I45" i="31"/>
  <c r="H45" i="31"/>
  <c r="G45" i="31"/>
  <c r="J44" i="31"/>
  <c r="J43" i="31"/>
  <c r="J42" i="31"/>
  <c r="J41" i="31"/>
  <c r="I40" i="31"/>
  <c r="H40" i="31"/>
  <c r="G40" i="31"/>
  <c r="J39" i="31"/>
  <c r="J38" i="31" s="1"/>
  <c r="I38" i="31"/>
  <c r="H38" i="31"/>
  <c r="G38" i="31"/>
  <c r="J37" i="31"/>
  <c r="J36" i="31" s="1"/>
  <c r="I36" i="31"/>
  <c r="H36" i="31"/>
  <c r="G36" i="31"/>
  <c r="J35" i="31"/>
  <c r="J34" i="31"/>
  <c r="J33" i="31"/>
  <c r="J32" i="31"/>
  <c r="J31" i="31"/>
  <c r="J30" i="31"/>
  <c r="J29" i="31"/>
  <c r="I28" i="31"/>
  <c r="H28" i="31"/>
  <c r="G28" i="31"/>
  <c r="J27" i="31"/>
  <c r="J26" i="31"/>
  <c r="J25" i="31"/>
  <c r="J24" i="31"/>
  <c r="J23" i="31"/>
  <c r="J22" i="31"/>
  <c r="I21" i="31"/>
  <c r="H21" i="31"/>
  <c r="G21" i="31"/>
  <c r="F23" i="30"/>
  <c r="F22" i="30" s="1"/>
  <c r="G10" i="31" s="1"/>
  <c r="F19" i="30"/>
  <c r="F14" i="30"/>
  <c r="F10" i="30"/>
  <c r="F9" i="30" s="1"/>
  <c r="I146" i="32"/>
  <c r="H486" i="32"/>
  <c r="I386" i="32"/>
  <c r="I231" i="32"/>
  <c r="G386" i="32"/>
  <c r="G125" i="32"/>
  <c r="G111" i="32"/>
  <c r="G395" i="32"/>
  <c r="I395" i="32"/>
  <c r="H240" i="32"/>
  <c r="G497" i="32"/>
  <c r="I219" i="32"/>
  <c r="J408" i="32"/>
  <c r="J355" i="32"/>
  <c r="J375" i="32"/>
  <c r="J393" i="32"/>
  <c r="J229" i="32"/>
  <c r="J329" i="32"/>
  <c r="J83" i="32"/>
  <c r="J220" i="32"/>
  <c r="J387" i="32"/>
  <c r="J339" i="32"/>
  <c r="J396" i="32"/>
  <c r="J64" i="32"/>
  <c r="J352" i="32"/>
  <c r="J389" i="32"/>
  <c r="J415" i="32"/>
  <c r="I116" i="31"/>
  <c r="H486" i="31"/>
  <c r="H403" i="31"/>
  <c r="H386" i="31"/>
  <c r="H370" i="31"/>
  <c r="G240" i="31"/>
  <c r="I370" i="31"/>
  <c r="G423" i="31"/>
  <c r="H423" i="31"/>
  <c r="H439" i="31"/>
  <c r="G497" i="31"/>
  <c r="G485" i="31" s="1"/>
  <c r="H497" i="31"/>
  <c r="I297" i="31"/>
  <c r="G395" i="31"/>
  <c r="H395" i="31"/>
  <c r="H414" i="31"/>
  <c r="G379" i="31"/>
  <c r="J225" i="31"/>
  <c r="J261" i="31"/>
  <c r="J97" i="31"/>
  <c r="J161" i="31"/>
  <c r="J462" i="31"/>
  <c r="J254" i="31"/>
  <c r="J253" i="31" s="1"/>
  <c r="J153" i="31"/>
  <c r="J263" i="31"/>
  <c r="J491" i="31"/>
  <c r="J483" i="31"/>
  <c r="J500" i="31"/>
  <c r="J163" i="31"/>
  <c r="J229" i="31"/>
  <c r="J265" i="31"/>
  <c r="J321" i="31"/>
  <c r="J476" i="31"/>
  <c r="J350" i="31"/>
  <c r="J457" i="31"/>
  <c r="J249" i="31"/>
  <c r="J467" i="31"/>
  <c r="J188" i="31"/>
  <c r="J93" i="31"/>
  <c r="J267" i="31"/>
  <c r="J85" i="31"/>
  <c r="J241" i="31"/>
  <c r="H253" i="31" l="1"/>
  <c r="J414" i="32"/>
  <c r="J414" i="31"/>
  <c r="J240" i="32"/>
  <c r="G403" i="32"/>
  <c r="I258" i="31"/>
  <c r="H395" i="32"/>
  <c r="H403" i="32"/>
  <c r="H478" i="32"/>
  <c r="I116" i="32"/>
  <c r="I403" i="32"/>
  <c r="I423" i="32"/>
  <c r="G116" i="31"/>
  <c r="G269" i="31"/>
  <c r="I478" i="31"/>
  <c r="J478" i="32"/>
  <c r="G370" i="32"/>
  <c r="G432" i="32"/>
  <c r="G439" i="32"/>
  <c r="J403" i="32"/>
  <c r="H231" i="32"/>
  <c r="H370" i="32"/>
  <c r="H439" i="32"/>
  <c r="I370" i="32"/>
  <c r="I337" i="32" s="1"/>
  <c r="I432" i="32"/>
  <c r="J21" i="31"/>
  <c r="J395" i="32"/>
  <c r="G258" i="32"/>
  <c r="H485" i="31"/>
  <c r="G146" i="32"/>
  <c r="H165" i="32"/>
  <c r="H111" i="31"/>
  <c r="J116" i="31"/>
  <c r="H297" i="32"/>
  <c r="I111" i="31"/>
  <c r="J99" i="32"/>
  <c r="J130" i="32"/>
  <c r="J343" i="32"/>
  <c r="J357" i="32"/>
  <c r="J361" i="32"/>
  <c r="H497" i="32"/>
  <c r="J370" i="32"/>
  <c r="J99" i="31"/>
  <c r="J88" i="31" s="1"/>
  <c r="G47" i="32"/>
  <c r="G63" i="32"/>
  <c r="G459" i="32"/>
  <c r="I183" i="31"/>
  <c r="G297" i="31"/>
  <c r="J366" i="31"/>
  <c r="J365" i="31" s="1"/>
  <c r="I47" i="32"/>
  <c r="H63" i="32"/>
  <c r="J270" i="32"/>
  <c r="J432" i="32"/>
  <c r="I454" i="32"/>
  <c r="J386" i="32"/>
  <c r="J192" i="31"/>
  <c r="J183" i="31" s="1"/>
  <c r="G231" i="31"/>
  <c r="J67" i="31"/>
  <c r="G146" i="31"/>
  <c r="J347" i="31"/>
  <c r="J386" i="31"/>
  <c r="G78" i="32"/>
  <c r="J280" i="32"/>
  <c r="J78" i="31"/>
  <c r="H146" i="32"/>
  <c r="J219" i="32"/>
  <c r="H354" i="32"/>
  <c r="J510" i="32"/>
  <c r="J73" i="31"/>
  <c r="J70" i="31" s="1"/>
  <c r="J130" i="31"/>
  <c r="J318" i="32"/>
  <c r="H338" i="32"/>
  <c r="G20" i="31"/>
  <c r="H20" i="31"/>
  <c r="I269" i="32"/>
  <c r="G269" i="32"/>
  <c r="J146" i="31"/>
  <c r="J212" i="31"/>
  <c r="J219" i="31"/>
  <c r="J343" i="31"/>
  <c r="I63" i="31"/>
  <c r="J270" i="31"/>
  <c r="H338" i="31"/>
  <c r="J361" i="31"/>
  <c r="I20" i="32"/>
  <c r="J28" i="32"/>
  <c r="G20" i="32"/>
  <c r="J70" i="32"/>
  <c r="I88" i="32"/>
  <c r="G338" i="32"/>
  <c r="H432" i="32"/>
  <c r="J379" i="32"/>
  <c r="J276" i="31"/>
  <c r="J339" i="31"/>
  <c r="G439" i="31"/>
  <c r="J40" i="32"/>
  <c r="I78" i="32"/>
  <c r="J347" i="32"/>
  <c r="F13" i="30"/>
  <c r="F30" i="30" s="1"/>
  <c r="I47" i="31"/>
  <c r="I78" i="31"/>
  <c r="H78" i="31"/>
  <c r="H19" i="31" s="1"/>
  <c r="J208" i="31"/>
  <c r="H219" i="31"/>
  <c r="I231" i="31"/>
  <c r="H297" i="31"/>
  <c r="I423" i="31"/>
  <c r="I432" i="31"/>
  <c r="H269" i="32"/>
  <c r="J276" i="32"/>
  <c r="I297" i="32"/>
  <c r="J306" i="32"/>
  <c r="I313" i="32"/>
  <c r="H379" i="32"/>
  <c r="H337" i="32" s="1"/>
  <c r="G379" i="32"/>
  <c r="I478" i="32"/>
  <c r="G478" i="32"/>
  <c r="J231" i="32"/>
  <c r="J125" i="31"/>
  <c r="J370" i="31"/>
  <c r="J318" i="31"/>
  <c r="G219" i="31"/>
  <c r="G218" i="31" s="1"/>
  <c r="J298" i="31"/>
  <c r="I313" i="31"/>
  <c r="J258" i="31"/>
  <c r="J478" i="31"/>
  <c r="J146" i="32"/>
  <c r="I88" i="31"/>
  <c r="I125" i="31"/>
  <c r="I219" i="31"/>
  <c r="H240" i="31"/>
  <c r="H269" i="31"/>
  <c r="H106" i="32"/>
  <c r="J258" i="32"/>
  <c r="G423" i="32"/>
  <c r="H183" i="32"/>
  <c r="J196" i="32"/>
  <c r="G219" i="32"/>
  <c r="I258" i="32"/>
  <c r="J298" i="32"/>
  <c r="H47" i="31"/>
  <c r="I146" i="31"/>
  <c r="H146" i="31"/>
  <c r="H165" i="31"/>
  <c r="I240" i="31"/>
  <c r="G403" i="31"/>
  <c r="G402" i="31" s="1"/>
  <c r="J125" i="32"/>
  <c r="J454" i="32"/>
  <c r="G63" i="31"/>
  <c r="J64" i="31"/>
  <c r="J63" i="31" s="1"/>
  <c r="H88" i="31"/>
  <c r="G111" i="31"/>
  <c r="H125" i="31"/>
  <c r="H183" i="31"/>
  <c r="J201" i="31"/>
  <c r="I269" i="31"/>
  <c r="J280" i="31"/>
  <c r="J287" i="31"/>
  <c r="J306" i="31"/>
  <c r="H313" i="31"/>
  <c r="I386" i="31"/>
  <c r="G459" i="31"/>
  <c r="I63" i="32"/>
  <c r="J78" i="32"/>
  <c r="I165" i="32"/>
  <c r="I183" i="32"/>
  <c r="I439" i="32"/>
  <c r="H459" i="32"/>
  <c r="J471" i="32"/>
  <c r="J28" i="31"/>
  <c r="J50" i="31"/>
  <c r="G47" i="31"/>
  <c r="I70" i="31"/>
  <c r="G78" i="31"/>
  <c r="G165" i="31"/>
  <c r="J196" i="31"/>
  <c r="H231" i="31"/>
  <c r="I318" i="31"/>
  <c r="I338" i="31"/>
  <c r="G338" i="31"/>
  <c r="G354" i="31"/>
  <c r="J357" i="31"/>
  <c r="J354" i="31" s="1"/>
  <c r="G386" i="31"/>
  <c r="G432" i="31"/>
  <c r="I439" i="31"/>
  <c r="I459" i="31"/>
  <c r="H459" i="31"/>
  <c r="J471" i="31"/>
  <c r="I486" i="31"/>
  <c r="H47" i="32"/>
  <c r="J50" i="32"/>
  <c r="J47" i="32" s="1"/>
  <c r="J67" i="32"/>
  <c r="J63" i="32" s="1"/>
  <c r="G88" i="32"/>
  <c r="J111" i="32"/>
  <c r="H125" i="32"/>
  <c r="J166" i="32"/>
  <c r="J287" i="32"/>
  <c r="J269" i="32" s="1"/>
  <c r="G297" i="32"/>
  <c r="G313" i="32"/>
  <c r="H318" i="32"/>
  <c r="H423" i="32"/>
  <c r="J486" i="32"/>
  <c r="I486" i="32"/>
  <c r="H354" i="31"/>
  <c r="H337" i="31" s="1"/>
  <c r="J403" i="31"/>
  <c r="H432" i="31"/>
  <c r="I497" i="31"/>
  <c r="H20" i="32"/>
  <c r="H78" i="32"/>
  <c r="H88" i="32"/>
  <c r="J116" i="32"/>
  <c r="G183" i="32"/>
  <c r="I318" i="32"/>
  <c r="H454" i="32"/>
  <c r="J462" i="32"/>
  <c r="G486" i="32"/>
  <c r="I497" i="32"/>
  <c r="G19" i="32"/>
  <c r="J21" i="32"/>
  <c r="J20" i="32" s="1"/>
  <c r="J428" i="32"/>
  <c r="J423" i="32" s="1"/>
  <c r="J448" i="32"/>
  <c r="J439" i="32" s="1"/>
  <c r="J476" i="32"/>
  <c r="J498" i="32"/>
  <c r="J497" i="32" s="1"/>
  <c r="J497" i="31"/>
  <c r="J240" i="31"/>
  <c r="J338" i="32"/>
  <c r="J231" i="31"/>
  <c r="J395" i="31"/>
  <c r="J454" i="31"/>
  <c r="H218" i="32"/>
  <c r="I20" i="31"/>
  <c r="J47" i="31"/>
  <c r="J338" i="31"/>
  <c r="H485" i="32"/>
  <c r="J102" i="32"/>
  <c r="J379" i="31"/>
  <c r="J423" i="31"/>
  <c r="J486" i="31"/>
  <c r="G354" i="32"/>
  <c r="G337" i="32" s="1"/>
  <c r="J459" i="31"/>
  <c r="J40" i="31"/>
  <c r="G183" i="31"/>
  <c r="I354" i="31"/>
  <c r="J432" i="31"/>
  <c r="J174" i="32"/>
  <c r="J212" i="32"/>
  <c r="J439" i="31"/>
  <c r="J174" i="31"/>
  <c r="J165" i="31" s="1"/>
  <c r="J297" i="31"/>
  <c r="J313" i="31"/>
  <c r="G318" i="32"/>
  <c r="J366" i="32"/>
  <c r="J365" i="32" s="1"/>
  <c r="G510" i="32"/>
  <c r="G485" i="32" s="1"/>
  <c r="G14" i="31"/>
  <c r="E4" i="30"/>
  <c r="F4" i="31"/>
  <c r="F4" i="32"/>
  <c r="H4" i="14"/>
  <c r="H4" i="13"/>
  <c r="J88" i="32" l="1"/>
  <c r="I402" i="32"/>
  <c r="J183" i="32"/>
  <c r="J165" i="32"/>
  <c r="I87" i="32"/>
  <c r="J354" i="32"/>
  <c r="J297" i="32"/>
  <c r="J218" i="32" s="1"/>
  <c r="I19" i="32"/>
  <c r="G87" i="32"/>
  <c r="H218" i="31"/>
  <c r="H18" i="31" s="1"/>
  <c r="J459" i="32"/>
  <c r="J402" i="32" s="1"/>
  <c r="H87" i="32"/>
  <c r="H402" i="31"/>
  <c r="H402" i="32"/>
  <c r="I485" i="31"/>
  <c r="H87" i="31"/>
  <c r="I218" i="32"/>
  <c r="G402" i="32"/>
  <c r="J269" i="31"/>
  <c r="G19" i="31"/>
  <c r="I218" i="31"/>
  <c r="I87" i="31"/>
  <c r="J20" i="31"/>
  <c r="J19" i="31" s="1"/>
  <c r="J402" i="31"/>
  <c r="I402" i="31"/>
  <c r="B9" i="40"/>
  <c r="J87" i="31"/>
  <c r="G218" i="32"/>
  <c r="I337" i="31"/>
  <c r="I19" i="31"/>
  <c r="H19" i="32"/>
  <c r="G337" i="31"/>
  <c r="G21" i="30"/>
  <c r="G11" i="30"/>
  <c r="G15" i="30"/>
  <c r="G12" i="30"/>
  <c r="G28" i="30"/>
  <c r="G18" i="30"/>
  <c r="G25" i="30"/>
  <c r="G17" i="30"/>
  <c r="G26" i="30"/>
  <c r="G20" i="30"/>
  <c r="G24" i="30"/>
  <c r="G27" i="30"/>
  <c r="G29" i="30"/>
  <c r="G16" i="30"/>
  <c r="J218" i="31"/>
  <c r="G87" i="31"/>
  <c r="J485" i="31"/>
  <c r="J485" i="32"/>
  <c r="J19" i="32"/>
  <c r="I485" i="32"/>
  <c r="J87" i="32"/>
  <c r="J337" i="32"/>
  <c r="J337" i="31"/>
  <c r="H18" i="32" l="1"/>
  <c r="G18" i="32"/>
  <c r="I18" i="32"/>
  <c r="I18" i="31"/>
  <c r="J18" i="32"/>
  <c r="K134" i="32" s="1"/>
  <c r="G19" i="30"/>
  <c r="G14" i="30"/>
  <c r="G10" i="30"/>
  <c r="G9" i="30" s="1"/>
  <c r="G23" i="30"/>
  <c r="G22" i="30" s="1"/>
  <c r="J18" i="31"/>
  <c r="K392" i="31" s="1"/>
  <c r="K391" i="31" s="1"/>
  <c r="G18" i="31"/>
  <c r="K200" i="31"/>
  <c r="K53" i="32"/>
  <c r="K451" i="32"/>
  <c r="K450" i="32" s="1"/>
  <c r="K381" i="32"/>
  <c r="K380" i="32" s="1"/>
  <c r="K32" i="32"/>
  <c r="K41" i="32"/>
  <c r="K482" i="32"/>
  <c r="K481" i="32" s="1"/>
  <c r="K51" i="32"/>
  <c r="K49" i="32"/>
  <c r="K48" i="32" s="1"/>
  <c r="K80" i="32"/>
  <c r="K79" i="32" s="1"/>
  <c r="K326" i="32"/>
  <c r="K325" i="32" s="1"/>
  <c r="K438" i="32"/>
  <c r="K437" i="32" s="1"/>
  <c r="K148" i="32"/>
  <c r="K147" i="32" s="1"/>
  <c r="K164" i="32"/>
  <c r="K163" i="32" s="1"/>
  <c r="K25" i="32"/>
  <c r="K216" i="32"/>
  <c r="K129" i="32"/>
  <c r="K128" i="32" s="1"/>
  <c r="K278" i="32"/>
  <c r="K503" i="32"/>
  <c r="K502" i="32" s="1"/>
  <c r="K31" i="32"/>
  <c r="K189" i="32"/>
  <c r="K188" i="32" s="1"/>
  <c r="K302" i="32"/>
  <c r="K277" i="32"/>
  <c r="K283" i="32"/>
  <c r="K312" i="32"/>
  <c r="K105" i="32"/>
  <c r="K104" i="32" s="1"/>
  <c r="K214" i="32"/>
  <c r="K90" i="32"/>
  <c r="K89" i="32" s="1"/>
  <c r="K473" i="32"/>
  <c r="K209" i="32"/>
  <c r="K304" i="32"/>
  <c r="K360" i="32"/>
  <c r="K505" i="32"/>
  <c r="K504" i="32" s="1"/>
  <c r="K139" i="32"/>
  <c r="K138" i="32" s="1"/>
  <c r="K475" i="32"/>
  <c r="K288" i="32"/>
  <c r="K187" i="32"/>
  <c r="K186" i="32" s="1"/>
  <c r="K162" i="32"/>
  <c r="K161" i="32" s="1"/>
  <c r="K344" i="32"/>
  <c r="K57" i="32"/>
  <c r="K206" i="32"/>
  <c r="K275" i="32"/>
  <c r="K285" i="32"/>
  <c r="K383" i="32"/>
  <c r="K382" i="32" s="1"/>
  <c r="K224" i="32"/>
  <c r="K223" i="32" s="1"/>
  <c r="K309" i="32"/>
  <c r="K397" i="32"/>
  <c r="K396" i="32" s="1"/>
  <c r="K131" i="32"/>
  <c r="K328" i="32"/>
  <c r="K327" i="32" s="1"/>
  <c r="K185" i="32"/>
  <c r="K184" i="32" s="1"/>
  <c r="K512" i="32"/>
  <c r="K511" i="32" s="1"/>
  <c r="K132" i="32"/>
  <c r="K320" i="32"/>
  <c r="K319" i="32" s="1"/>
  <c r="K490" i="32"/>
  <c r="K489" i="32" s="1"/>
  <c r="K268" i="32"/>
  <c r="K267" i="32" s="1"/>
  <c r="K54" i="32"/>
  <c r="K461" i="32"/>
  <c r="K460" i="32" s="1"/>
  <c r="K262" i="32"/>
  <c r="K261" i="32" s="1"/>
  <c r="K58" i="32"/>
  <c r="K77" i="32"/>
  <c r="K108" i="32"/>
  <c r="K107" i="32" s="1"/>
  <c r="K145" i="32"/>
  <c r="K144" i="32" s="1"/>
  <c r="K197" i="32"/>
  <c r="K171" i="32"/>
  <c r="K290" i="32"/>
  <c r="K324" i="32"/>
  <c r="K323" i="32" s="1"/>
  <c r="K228" i="32"/>
  <c r="K294" i="32"/>
  <c r="K101" i="32"/>
  <c r="K289" i="32"/>
  <c r="K392" i="32"/>
  <c r="K391" i="32" s="1"/>
  <c r="K274" i="32"/>
  <c r="K135" i="32"/>
  <c r="K434" i="32"/>
  <c r="K433" i="32" s="1"/>
  <c r="K167" i="32"/>
  <c r="K65" i="32"/>
  <c r="K359" i="32"/>
  <c r="K96" i="32"/>
  <c r="K95" i="32" s="1"/>
  <c r="K445" i="32"/>
  <c r="K444" i="32" s="1"/>
  <c r="K456" i="32"/>
  <c r="K455" i="32" s="1"/>
  <c r="K180" i="32"/>
  <c r="K248" i="32"/>
  <c r="K247" i="32" s="1"/>
  <c r="K152" i="32"/>
  <c r="K151" i="32" s="1"/>
  <c r="K374" i="32"/>
  <c r="K373" i="32" s="1"/>
  <c r="K311" i="32"/>
  <c r="K291" i="32"/>
  <c r="K60" i="32"/>
  <c r="K27" i="32"/>
  <c r="K286" i="32"/>
  <c r="K468" i="32"/>
  <c r="K467" i="32" s="1"/>
  <c r="K507" i="32"/>
  <c r="K506" i="32" s="1"/>
  <c r="K172" i="32"/>
  <c r="K284" i="32"/>
  <c r="K390" i="32"/>
  <c r="K389" i="32" s="1"/>
  <c r="K242" i="32"/>
  <c r="K241" i="32" s="1"/>
  <c r="K332" i="32"/>
  <c r="K331" i="32" s="1"/>
  <c r="K205" i="32"/>
  <c r="K26" i="32"/>
  <c r="K122" i="32"/>
  <c r="K121" i="32" s="1"/>
  <c r="K113" i="32"/>
  <c r="K112" i="32" s="1"/>
  <c r="K24" i="32"/>
  <c r="K376" i="32"/>
  <c r="K375" i="32" s="1"/>
  <c r="K474" i="32"/>
  <c r="K484" i="32"/>
  <c r="K483" i="32" s="1"/>
  <c r="K22" i="32"/>
  <c r="K305" i="32"/>
  <c r="K177" i="32"/>
  <c r="K230" i="32"/>
  <c r="K229" i="32" s="1"/>
  <c r="K427" i="32"/>
  <c r="K426" i="32" s="1"/>
  <c r="K401" i="32"/>
  <c r="K400" i="32" s="1"/>
  <c r="K82" i="32"/>
  <c r="K81" i="32" s="1"/>
  <c r="K336" i="32"/>
  <c r="K335" i="32" s="1"/>
  <c r="K215" i="32"/>
  <c r="K388" i="32"/>
  <c r="K387" i="32" s="1"/>
  <c r="K133" i="32"/>
  <c r="K237" i="32"/>
  <c r="K236" i="32" s="1"/>
  <c r="K480" i="32"/>
  <c r="K479" i="32" s="1"/>
  <c r="K266" i="32"/>
  <c r="K265" i="32" s="1"/>
  <c r="K29" i="32"/>
  <c r="K170" i="32"/>
  <c r="K182" i="32"/>
  <c r="K181" i="32" s="1"/>
  <c r="K202" i="32"/>
  <c r="K509" i="32"/>
  <c r="K508" i="32" s="1"/>
  <c r="K501" i="32"/>
  <c r="K500" i="32" s="1"/>
  <c r="K86" i="32"/>
  <c r="K85" i="32" s="1"/>
  <c r="K52" i="32"/>
  <c r="K292" i="32"/>
  <c r="K367" i="32"/>
  <c r="K496" i="32"/>
  <c r="K495" i="32" s="1"/>
  <c r="K43" i="32"/>
  <c r="K255" i="32"/>
  <c r="K254" i="32" s="1"/>
  <c r="K405" i="32"/>
  <c r="K404" i="32" s="1"/>
  <c r="K244" i="32"/>
  <c r="K243" i="32" s="1"/>
  <c r="K118" i="32"/>
  <c r="K117" i="32" s="1"/>
  <c r="K418" i="32"/>
  <c r="K417" i="32" s="1"/>
  <c r="K394" i="32"/>
  <c r="K393" i="32" s="1"/>
  <c r="K436" i="32"/>
  <c r="K435" i="32" s="1"/>
  <c r="K173" i="32"/>
  <c r="K207" i="32"/>
  <c r="K158" i="32"/>
  <c r="K157" i="32" s="1"/>
  <c r="K210" i="32"/>
  <c r="K213" i="32"/>
  <c r="K301" i="32"/>
  <c r="K143" i="32"/>
  <c r="K142" i="32" s="1"/>
  <c r="K443" i="32"/>
  <c r="K442" i="32" s="1"/>
  <c r="K363" i="32"/>
  <c r="K340" i="32"/>
  <c r="K100" i="32"/>
  <c r="K99" i="32" s="1"/>
  <c r="K310" i="32"/>
  <c r="K315" i="32"/>
  <c r="K314" i="32" s="1"/>
  <c r="K59" i="32"/>
  <c r="K194" i="32"/>
  <c r="K222" i="32"/>
  <c r="K345" i="32"/>
  <c r="K422" i="32"/>
  <c r="K421" i="32" s="1"/>
  <c r="K411" i="32"/>
  <c r="K410" i="32" s="1"/>
  <c r="K494" i="32"/>
  <c r="K493" i="32" s="1"/>
  <c r="K211" i="32"/>
  <c r="K492" i="32"/>
  <c r="K491" i="32" s="1"/>
  <c r="K195" i="32"/>
  <c r="K227" i="32"/>
  <c r="K351" i="32"/>
  <c r="K350" i="32" s="1"/>
  <c r="K470" i="32"/>
  <c r="K469" i="32" s="1"/>
  <c r="K282" i="32"/>
  <c r="K358" i="32"/>
  <c r="K110" i="32"/>
  <c r="K109" i="32" s="1"/>
  <c r="K115" i="32"/>
  <c r="K114" i="32" s="1"/>
  <c r="K30" i="32"/>
  <c r="K356" i="32"/>
  <c r="K355" i="32" s="1"/>
  <c r="K425" i="32"/>
  <c r="K424" i="32" s="1"/>
  <c r="K364" i="32"/>
  <c r="K72" i="32"/>
  <c r="K71" i="32" s="1"/>
  <c r="K299" i="32"/>
  <c r="K169" i="32"/>
  <c r="K246" i="32"/>
  <c r="K245" i="32" s="1"/>
  <c r="K420" i="32"/>
  <c r="K419" i="32" s="1"/>
  <c r="K416" i="32"/>
  <c r="K415" i="32" s="1"/>
  <c r="K176" i="32"/>
  <c r="K271" i="32"/>
  <c r="K250" i="32"/>
  <c r="K249" i="32" s="1"/>
  <c r="K307" i="32"/>
  <c r="K466" i="32"/>
  <c r="K465" i="32" s="1"/>
  <c r="K39" i="32"/>
  <c r="K38" i="32" s="1"/>
  <c r="K322" i="32"/>
  <c r="K321" i="32" s="1"/>
  <c r="K35" i="32"/>
  <c r="K296" i="32"/>
  <c r="K295" i="32" s="1"/>
  <c r="K369" i="32"/>
  <c r="K34" i="32"/>
  <c r="K235" i="32"/>
  <c r="K234" i="32" s="1"/>
  <c r="K44" i="32"/>
  <c r="K92" i="32"/>
  <c r="K91" i="32" s="1"/>
  <c r="K257" i="32"/>
  <c r="K256" i="32" s="1"/>
  <c r="K198" i="32"/>
  <c r="K385" i="32"/>
  <c r="K384" i="32" s="1"/>
  <c r="K55" i="32"/>
  <c r="K413" i="32"/>
  <c r="K412" i="32" s="1"/>
  <c r="K252" i="32"/>
  <c r="K251" i="32" s="1"/>
  <c r="K233" i="32"/>
  <c r="K232" i="32" s="1"/>
  <c r="K137" i="32"/>
  <c r="K136" i="32" s="1"/>
  <c r="K204" i="32"/>
  <c r="K308" i="32"/>
  <c r="K399" i="32"/>
  <c r="K398" i="32" s="1"/>
  <c r="K303" i="32"/>
  <c r="K341" i="32"/>
  <c r="K69" i="32"/>
  <c r="K431" i="32"/>
  <c r="K430" i="32" s="1"/>
  <c r="K200" i="32"/>
  <c r="K464" i="32"/>
  <c r="K458" i="32"/>
  <c r="K457" i="32" s="1"/>
  <c r="K156" i="32"/>
  <c r="K155" i="32" s="1"/>
  <c r="K264" i="32"/>
  <c r="K263" i="32" s="1"/>
  <c r="K378" i="32"/>
  <c r="K377" i="32" s="1"/>
  <c r="K348" i="32"/>
  <c r="K472" i="32"/>
  <c r="K349" i="32"/>
  <c r="K317" i="32"/>
  <c r="K316" i="32" s="1"/>
  <c r="K441" i="32"/>
  <c r="K440" i="32" s="1"/>
  <c r="K141" i="32"/>
  <c r="K140" i="32" s="1"/>
  <c r="K150" i="32"/>
  <c r="K149" i="32" s="1"/>
  <c r="K120" i="32"/>
  <c r="K119" i="32" s="1"/>
  <c r="K273" i="32"/>
  <c r="K239" i="32"/>
  <c r="K238" i="32" s="1"/>
  <c r="K217" i="32"/>
  <c r="K68" i="32"/>
  <c r="K453" i="32"/>
  <c r="K452" i="32" s="1"/>
  <c r="K272" i="32"/>
  <c r="K353" i="32"/>
  <c r="K352" i="32" s="1"/>
  <c r="K124" i="32"/>
  <c r="K123" i="32" s="1"/>
  <c r="K37" i="32"/>
  <c r="K36" i="32" s="1"/>
  <c r="K66" i="32"/>
  <c r="K260" i="32"/>
  <c r="K259" i="32" s="1"/>
  <c r="K193" i="32"/>
  <c r="K192" i="32" s="1"/>
  <c r="K330" i="32"/>
  <c r="K329" i="32" s="1"/>
  <c r="K372" i="32"/>
  <c r="K371" i="32" s="1"/>
  <c r="K463" i="32"/>
  <c r="K346" i="32"/>
  <c r="K75" i="32"/>
  <c r="K33" i="32"/>
  <c r="K362" i="32"/>
  <c r="K361" i="32" s="1"/>
  <c r="K407" i="32"/>
  <c r="K406" i="32" s="1"/>
  <c r="K98" i="32"/>
  <c r="K97" i="32" s="1"/>
  <c r="K409" i="32"/>
  <c r="K408" i="32" s="1"/>
  <c r="K203" i="32"/>
  <c r="K56" i="32"/>
  <c r="K42" i="32"/>
  <c r="K127" i="32"/>
  <c r="K126" i="32" s="1"/>
  <c r="K154" i="32"/>
  <c r="K153" i="32" s="1"/>
  <c r="K449" i="32"/>
  <c r="K448" i="32" s="1"/>
  <c r="K103" i="32"/>
  <c r="K102" i="32" s="1"/>
  <c r="K499" i="32"/>
  <c r="K498" i="32" s="1"/>
  <c r="K368" i="32"/>
  <c r="K429" i="32"/>
  <c r="K428" i="32" s="1"/>
  <c r="K477" i="32"/>
  <c r="K476" i="32" s="1"/>
  <c r="K292" i="31" l="1"/>
  <c r="K65" i="31"/>
  <c r="K213" i="31"/>
  <c r="K46" i="32"/>
  <c r="K45" i="32" s="1"/>
  <c r="K290" i="31"/>
  <c r="K76" i="32"/>
  <c r="K160" i="32"/>
  <c r="K159" i="32" s="1"/>
  <c r="K199" i="32"/>
  <c r="K334" i="32"/>
  <c r="K333" i="32" s="1"/>
  <c r="K178" i="32"/>
  <c r="K168" i="32"/>
  <c r="K286" i="31"/>
  <c r="K221" i="32"/>
  <c r="K220" i="32" s="1"/>
  <c r="K293" i="32"/>
  <c r="K279" i="32"/>
  <c r="K488" i="32"/>
  <c r="K487" i="32" s="1"/>
  <c r="K179" i="32"/>
  <c r="K62" i="32"/>
  <c r="K61" i="32" s="1"/>
  <c r="K23" i="32"/>
  <c r="K514" i="32"/>
  <c r="K513" i="32" s="1"/>
  <c r="K281" i="32"/>
  <c r="K103" i="31"/>
  <c r="K102" i="31" s="1"/>
  <c r="K74" i="32"/>
  <c r="K342" i="32"/>
  <c r="K339" i="32" s="1"/>
  <c r="K191" i="32"/>
  <c r="K190" i="32" s="1"/>
  <c r="K226" i="32"/>
  <c r="K84" i="32"/>
  <c r="K83" i="32" s="1"/>
  <c r="K447" i="32"/>
  <c r="K446" i="32" s="1"/>
  <c r="K300" i="32"/>
  <c r="K175" i="32"/>
  <c r="K94" i="32"/>
  <c r="K93" i="32" s="1"/>
  <c r="K177" i="31"/>
  <c r="K349" i="31"/>
  <c r="K69" i="31"/>
  <c r="K145" i="31"/>
  <c r="K144" i="31" s="1"/>
  <c r="K152" i="31"/>
  <c r="K151" i="31" s="1"/>
  <c r="K29" i="31"/>
  <c r="K385" i="31"/>
  <c r="K384" i="31" s="1"/>
  <c r="K203" i="31"/>
  <c r="K326" i="31"/>
  <c r="K325" i="31" s="1"/>
  <c r="K22" i="31"/>
  <c r="K134" i="31"/>
  <c r="K120" i="31"/>
  <c r="K119" i="31" s="1"/>
  <c r="K94" i="31"/>
  <c r="K93" i="31" s="1"/>
  <c r="K336" i="31"/>
  <c r="K335" i="31" s="1"/>
  <c r="K383" i="31"/>
  <c r="K382" i="31" s="1"/>
  <c r="K205" i="31"/>
  <c r="K77" i="31"/>
  <c r="K222" i="31"/>
  <c r="K289" i="31"/>
  <c r="K210" i="31"/>
  <c r="K118" i="31"/>
  <c r="K117" i="31" s="1"/>
  <c r="K461" i="31"/>
  <c r="K460" i="31" s="1"/>
  <c r="K399" i="31"/>
  <c r="K398" i="31" s="1"/>
  <c r="K438" i="31"/>
  <c r="K437" i="31" s="1"/>
  <c r="K351" i="31"/>
  <c r="K350" i="31" s="1"/>
  <c r="K317" i="31"/>
  <c r="K316" i="31" s="1"/>
  <c r="K154" i="31"/>
  <c r="K153" i="31" s="1"/>
  <c r="K279" i="31"/>
  <c r="K246" i="31"/>
  <c r="K245" i="31" s="1"/>
  <c r="K240" i="31" s="1"/>
  <c r="K230" i="31"/>
  <c r="K229" i="31" s="1"/>
  <c r="K156" i="31"/>
  <c r="K155" i="31" s="1"/>
  <c r="K178" i="31"/>
  <c r="K214" i="31"/>
  <c r="K164" i="31"/>
  <c r="K163" i="31" s="1"/>
  <c r="K480" i="31"/>
  <c r="K479" i="31" s="1"/>
  <c r="K271" i="31"/>
  <c r="K23" i="31"/>
  <c r="K108" i="31"/>
  <c r="K107" i="31" s="1"/>
  <c r="K257" i="31"/>
  <c r="K256" i="31" s="1"/>
  <c r="K492" i="31"/>
  <c r="K491" i="31" s="1"/>
  <c r="K141" i="31"/>
  <c r="K140" i="31" s="1"/>
  <c r="K266" i="31"/>
  <c r="K265" i="31" s="1"/>
  <c r="K308" i="31"/>
  <c r="G13" i="30"/>
  <c r="K510" i="32"/>
  <c r="K466" i="31"/>
  <c r="K465" i="31" s="1"/>
  <c r="K397" i="31"/>
  <c r="K396" i="31" s="1"/>
  <c r="K160" i="31"/>
  <c r="K159" i="31" s="1"/>
  <c r="K168" i="31"/>
  <c r="K194" i="31"/>
  <c r="K468" i="31"/>
  <c r="K467" i="31" s="1"/>
  <c r="K451" i="31"/>
  <c r="K450" i="31" s="1"/>
  <c r="K294" i="31"/>
  <c r="K287" i="31" s="1"/>
  <c r="K496" i="31"/>
  <c r="K495" i="31" s="1"/>
  <c r="K179" i="31"/>
  <c r="K346" i="31"/>
  <c r="K499" i="31"/>
  <c r="K498" i="31" s="1"/>
  <c r="K224" i="31"/>
  <c r="K223" i="31" s="1"/>
  <c r="K176" i="31"/>
  <c r="K206" i="31"/>
  <c r="G30" i="30"/>
  <c r="K462" i="32"/>
  <c r="K475" i="31"/>
  <c r="K189" i="31"/>
  <c r="K188" i="31" s="1"/>
  <c r="K75" i="31"/>
  <c r="K158" i="31"/>
  <c r="K157" i="31" s="1"/>
  <c r="K173" i="31"/>
  <c r="K456" i="31"/>
  <c r="K455" i="31" s="1"/>
  <c r="K250" i="31"/>
  <c r="K249" i="31" s="1"/>
  <c r="K135" i="31"/>
  <c r="K76" i="31"/>
  <c r="K46" i="31"/>
  <c r="K45" i="31" s="1"/>
  <c r="K44" i="31"/>
  <c r="K315" i="31"/>
  <c r="K314" i="31" s="1"/>
  <c r="K313" i="31" s="1"/>
  <c r="K303" i="31"/>
  <c r="K171" i="31"/>
  <c r="K501" i="31"/>
  <c r="K500" i="31" s="1"/>
  <c r="K53" i="31"/>
  <c r="K345" i="31"/>
  <c r="K35" i="31"/>
  <c r="K359" i="31"/>
  <c r="K411" i="31"/>
  <c r="K410" i="31" s="1"/>
  <c r="K369" i="31"/>
  <c r="K328" i="31"/>
  <c r="K327" i="31" s="1"/>
  <c r="K86" i="31"/>
  <c r="K85" i="31" s="1"/>
  <c r="K198" i="31"/>
  <c r="K372" i="31"/>
  <c r="K371" i="31" s="1"/>
  <c r="K458" i="31"/>
  <c r="K457" i="31" s="1"/>
  <c r="K488" i="31"/>
  <c r="K487" i="31" s="1"/>
  <c r="K129" i="31"/>
  <c r="K128" i="31" s="1"/>
  <c r="K416" i="31"/>
  <c r="K415" i="31" s="1"/>
  <c r="K68" i="31"/>
  <c r="K242" i="31"/>
  <c r="K241" i="31" s="1"/>
  <c r="K282" i="31"/>
  <c r="K509" i="31"/>
  <c r="K508" i="31" s="1"/>
  <c r="K133" i="31"/>
  <c r="K262" i="31"/>
  <c r="K261" i="31" s="1"/>
  <c r="K90" i="31"/>
  <c r="K89" i="31" s="1"/>
  <c r="K252" i="31"/>
  <c r="K251" i="31" s="1"/>
  <c r="K80" i="31"/>
  <c r="K79" i="31" s="1"/>
  <c r="K425" i="31"/>
  <c r="K424" i="31" s="1"/>
  <c r="K175" i="31"/>
  <c r="K477" i="31"/>
  <c r="K476" i="31" s="1"/>
  <c r="K330" i="31"/>
  <c r="K329" i="31" s="1"/>
  <c r="K413" i="31"/>
  <c r="K412" i="31" s="1"/>
  <c r="K24" i="31"/>
  <c r="K167" i="31"/>
  <c r="K353" i="31"/>
  <c r="K352" i="31" s="1"/>
  <c r="K394" i="31"/>
  <c r="K393" i="31" s="1"/>
  <c r="K54" i="31"/>
  <c r="K193" i="31"/>
  <c r="K464" i="31"/>
  <c r="K301" i="31"/>
  <c r="K472" i="31"/>
  <c r="K470" i="31"/>
  <c r="K469" i="31" s="1"/>
  <c r="K122" i="31"/>
  <c r="K121" i="31" s="1"/>
  <c r="K447" i="31"/>
  <c r="K446" i="31" s="1"/>
  <c r="K405" i="31"/>
  <c r="K404" i="31" s="1"/>
  <c r="K281" i="31"/>
  <c r="K207" i="31"/>
  <c r="K51" i="31"/>
  <c r="K244" i="31"/>
  <c r="K243" i="31" s="1"/>
  <c r="K409" i="31"/>
  <c r="K408" i="31" s="1"/>
  <c r="K42" i="31"/>
  <c r="K143" i="31"/>
  <c r="K142" i="31" s="1"/>
  <c r="K25" i="31"/>
  <c r="K31" i="31"/>
  <c r="K215" i="31"/>
  <c r="K284" i="31"/>
  <c r="K363" i="31"/>
  <c r="K364" i="31"/>
  <c r="K332" i="31"/>
  <c r="K331" i="31" s="1"/>
  <c r="K258" i="32"/>
  <c r="K497" i="32"/>
  <c r="K370" i="32"/>
  <c r="K368" i="31"/>
  <c r="K105" i="31"/>
  <c r="K104" i="31" s="1"/>
  <c r="K226" i="31"/>
  <c r="K420" i="31"/>
  <c r="K419" i="31" s="1"/>
  <c r="K34" i="31"/>
  <c r="K221" i="31"/>
  <c r="K220" i="31" s="1"/>
  <c r="K26" i="31"/>
  <c r="K463" i="31"/>
  <c r="K239" i="31"/>
  <c r="K238" i="31" s="1"/>
  <c r="K514" i="31"/>
  <c r="K513" i="31" s="1"/>
  <c r="K344" i="31"/>
  <c r="K507" i="31"/>
  <c r="K506" i="31" s="1"/>
  <c r="K32" i="31"/>
  <c r="K356" i="31"/>
  <c r="K355" i="31" s="1"/>
  <c r="K474" i="31"/>
  <c r="K84" i="31"/>
  <c r="K83" i="31" s="1"/>
  <c r="K100" i="31"/>
  <c r="K169" i="31"/>
  <c r="K299" i="31"/>
  <c r="K473" i="31"/>
  <c r="K494" i="31"/>
  <c r="K493" i="31" s="1"/>
  <c r="K185" i="31"/>
  <c r="K184" i="31" s="1"/>
  <c r="K305" i="31"/>
  <c r="K172" i="31"/>
  <c r="K367" i="31"/>
  <c r="K322" i="31"/>
  <c r="K321" i="31" s="1"/>
  <c r="K283" i="31"/>
  <c r="K55" i="31"/>
  <c r="K376" i="31"/>
  <c r="K375" i="31" s="1"/>
  <c r="K449" i="31"/>
  <c r="K448" i="31" s="1"/>
  <c r="K273" i="31"/>
  <c r="K291" i="31"/>
  <c r="K66" i="31"/>
  <c r="K64" i="31" s="1"/>
  <c r="K293" i="31"/>
  <c r="K148" i="31"/>
  <c r="K147" i="31" s="1"/>
  <c r="K96" i="31"/>
  <c r="K95" i="31" s="1"/>
  <c r="K436" i="31"/>
  <c r="K435" i="31" s="1"/>
  <c r="K390" i="31"/>
  <c r="K389" i="31" s="1"/>
  <c r="K202" i="31"/>
  <c r="K199" i="31"/>
  <c r="K427" i="31"/>
  <c r="K426" i="31" s="1"/>
  <c r="K41" i="31"/>
  <c r="K58" i="31"/>
  <c r="K401" i="31"/>
  <c r="K400" i="31" s="1"/>
  <c r="K395" i="31" s="1"/>
  <c r="K300" i="31"/>
  <c r="K320" i="31"/>
  <c r="K319" i="31" s="1"/>
  <c r="K318" i="31" s="1"/>
  <c r="K37" i="31"/>
  <c r="K36" i="31" s="1"/>
  <c r="K197" i="31"/>
  <c r="K196" i="31" s="1"/>
  <c r="K74" i="31"/>
  <c r="K429" i="31"/>
  <c r="K428" i="31" s="1"/>
  <c r="K360" i="31"/>
  <c r="K260" i="31"/>
  <c r="K259" i="31" s="1"/>
  <c r="K162" i="31"/>
  <c r="K161" i="31" s="1"/>
  <c r="K374" i="31"/>
  <c r="K373" i="31" s="1"/>
  <c r="K288" i="31"/>
  <c r="K503" i="31"/>
  <c r="K502" i="31" s="1"/>
  <c r="K27" i="31"/>
  <c r="K30" i="31"/>
  <c r="K311" i="31"/>
  <c r="K296" i="31"/>
  <c r="K295" i="31" s="1"/>
  <c r="K233" i="31"/>
  <c r="K232" i="31" s="1"/>
  <c r="K418" i="31"/>
  <c r="K417" i="31" s="1"/>
  <c r="K56" i="31"/>
  <c r="K209" i="31"/>
  <c r="K342" i="31"/>
  <c r="K191" i="31"/>
  <c r="K190" i="31" s="1"/>
  <c r="K57" i="31"/>
  <c r="K407" i="31"/>
  <c r="K406" i="31" s="1"/>
  <c r="K132" i="31"/>
  <c r="K381" i="31"/>
  <c r="K380" i="31" s="1"/>
  <c r="K379" i="31" s="1"/>
  <c r="K334" i="31"/>
  <c r="K333" i="31" s="1"/>
  <c r="K490" i="31"/>
  <c r="K489" i="31" s="1"/>
  <c r="K275" i="31"/>
  <c r="K195" i="31"/>
  <c r="K347" i="32"/>
  <c r="K414" i="32"/>
  <c r="K357" i="32"/>
  <c r="K478" i="32"/>
  <c r="K285" i="31"/>
  <c r="K340" i="31"/>
  <c r="K264" i="31"/>
  <c r="K263" i="31" s="1"/>
  <c r="K422" i="31"/>
  <c r="K421" i="31" s="1"/>
  <c r="K302" i="31"/>
  <c r="K59" i="31"/>
  <c r="K378" i="31"/>
  <c r="K377" i="31" s="1"/>
  <c r="K512" i="31"/>
  <c r="K511" i="31" s="1"/>
  <c r="K510" i="31" s="1"/>
  <c r="K217" i="31"/>
  <c r="K441" i="31"/>
  <c r="K440" i="31" s="1"/>
  <c r="K187" i="31"/>
  <c r="K186" i="31" s="1"/>
  <c r="K92" i="31"/>
  <c r="K91" i="31" s="1"/>
  <c r="K312" i="31"/>
  <c r="K304" i="31"/>
  <c r="K274" i="31"/>
  <c r="K182" i="31"/>
  <c r="K181" i="31" s="1"/>
  <c r="K278" i="31"/>
  <c r="K255" i="31"/>
  <c r="K254" i="31" s="1"/>
  <c r="K253" i="31" s="1"/>
  <c r="K309" i="31"/>
  <c r="K150" i="31"/>
  <c r="K149" i="31" s="1"/>
  <c r="K146" i="31" s="1"/>
  <c r="K113" i="31"/>
  <c r="K112" i="31" s="1"/>
  <c r="K170" i="31"/>
  <c r="K131" i="31"/>
  <c r="K130" i="31" s="1"/>
  <c r="K228" i="31"/>
  <c r="K180" i="31"/>
  <c r="K62" i="31"/>
  <c r="K61" i="31" s="1"/>
  <c r="K453" i="31"/>
  <c r="K452" i="31" s="1"/>
  <c r="K277" i="31"/>
  <c r="K276" i="31" s="1"/>
  <c r="K310" i="31"/>
  <c r="K115" i="31"/>
  <c r="K114" i="31" s="1"/>
  <c r="K431" i="31"/>
  <c r="K430" i="31" s="1"/>
  <c r="K268" i="31"/>
  <c r="K267" i="31" s="1"/>
  <c r="K258" i="31" s="1"/>
  <c r="K443" i="31"/>
  <c r="K442" i="31" s="1"/>
  <c r="K358" i="31"/>
  <c r="K272" i="31"/>
  <c r="K270" i="31" s="1"/>
  <c r="K388" i="31"/>
  <c r="K387" i="31" s="1"/>
  <c r="K124" i="31"/>
  <c r="K123" i="31" s="1"/>
  <c r="K505" i="31"/>
  <c r="K504" i="31" s="1"/>
  <c r="K235" i="31"/>
  <c r="K234" i="31" s="1"/>
  <c r="K324" i="31"/>
  <c r="K323" i="31" s="1"/>
  <c r="K137" i="31"/>
  <c r="K136" i="31" s="1"/>
  <c r="K482" i="31"/>
  <c r="K481" i="31" s="1"/>
  <c r="K82" i="31"/>
  <c r="K81" i="31" s="1"/>
  <c r="K78" i="31" s="1"/>
  <c r="K434" i="31"/>
  <c r="K433" i="31" s="1"/>
  <c r="K432" i="31" s="1"/>
  <c r="K204" i="31"/>
  <c r="K237" i="31"/>
  <c r="K236" i="31" s="1"/>
  <c r="K248" i="31"/>
  <c r="K247" i="31" s="1"/>
  <c r="K362" i="31"/>
  <c r="K361" i="31" s="1"/>
  <c r="K52" i="31"/>
  <c r="K33" i="31"/>
  <c r="K43" i="31"/>
  <c r="K348" i="31"/>
  <c r="K347" i="31" s="1"/>
  <c r="K39" i="31"/>
  <c r="K38" i="31" s="1"/>
  <c r="K227" i="31"/>
  <c r="K127" i="31"/>
  <c r="K126" i="31" s="1"/>
  <c r="K139" i="31"/>
  <c r="K138" i="31" s="1"/>
  <c r="K101" i="31"/>
  <c r="K211" i="31"/>
  <c r="K49" i="31"/>
  <c r="K48" i="31" s="1"/>
  <c r="K216" i="31"/>
  <c r="K212" i="31" s="1"/>
  <c r="K60" i="31"/>
  <c r="K445" i="31"/>
  <c r="K444" i="31" s="1"/>
  <c r="K341" i="31"/>
  <c r="K98" i="31"/>
  <c r="K97" i="31" s="1"/>
  <c r="K110" i="31"/>
  <c r="K109" i="31" s="1"/>
  <c r="K106" i="31" s="1"/>
  <c r="K307" i="31"/>
  <c r="K72" i="31"/>
  <c r="K71" i="31" s="1"/>
  <c r="K484" i="31"/>
  <c r="K483" i="31" s="1"/>
  <c r="K67" i="32"/>
  <c r="K471" i="32"/>
  <c r="K21" i="32"/>
  <c r="K439" i="32"/>
  <c r="K306" i="32"/>
  <c r="K298" i="32"/>
  <c r="K354" i="32"/>
  <c r="K73" i="32"/>
  <c r="K70" i="32" s="1"/>
  <c r="K64" i="32"/>
  <c r="K63" i="32" s="1"/>
  <c r="K225" i="32"/>
  <c r="K395" i="32"/>
  <c r="K174" i="32"/>
  <c r="K357" i="31"/>
  <c r="K403" i="32"/>
  <c r="K366" i="32"/>
  <c r="K365" i="32" s="1"/>
  <c r="K111" i="32"/>
  <c r="K166" i="32"/>
  <c r="K106" i="32"/>
  <c r="K88" i="32"/>
  <c r="K276" i="32"/>
  <c r="K78" i="32"/>
  <c r="K40" i="32"/>
  <c r="K116" i="31"/>
  <c r="K21" i="31"/>
  <c r="K270" i="32"/>
  <c r="K253" i="32"/>
  <c r="K28" i="32"/>
  <c r="K240" i="32"/>
  <c r="K454" i="32"/>
  <c r="K432" i="32"/>
  <c r="K287" i="32"/>
  <c r="K146" i="32"/>
  <c r="K486" i="31"/>
  <c r="K174" i="31"/>
  <c r="K403" i="31"/>
  <c r="K50" i="31"/>
  <c r="K47" i="31" s="1"/>
  <c r="K231" i="32"/>
  <c r="K423" i="32"/>
  <c r="K313" i="32"/>
  <c r="K212" i="32"/>
  <c r="K116" i="32"/>
  <c r="K201" i="32"/>
  <c r="K386" i="32"/>
  <c r="K219" i="32"/>
  <c r="K196" i="32"/>
  <c r="K459" i="32"/>
  <c r="K318" i="32"/>
  <c r="K486" i="32"/>
  <c r="K485" i="32" s="1"/>
  <c r="K130" i="32"/>
  <c r="K125" i="32" s="1"/>
  <c r="K343" i="32"/>
  <c r="K208" i="32"/>
  <c r="K50" i="32"/>
  <c r="K47" i="32" s="1"/>
  <c r="K280" i="32"/>
  <c r="K379" i="32"/>
  <c r="K366" i="31"/>
  <c r="K365" i="31" s="1"/>
  <c r="K201" i="31"/>
  <c r="K231" i="31"/>
  <c r="K208" i="31"/>
  <c r="K67" i="31" l="1"/>
  <c r="K63" i="31" s="1"/>
  <c r="K386" i="31"/>
  <c r="K306" i="31"/>
  <c r="K462" i="31"/>
  <c r="K297" i="32"/>
  <c r="K28" i="31"/>
  <c r="K20" i="31" s="1"/>
  <c r="K19" i="31" s="1"/>
  <c r="K423" i="31"/>
  <c r="K40" i="31"/>
  <c r="K354" i="31"/>
  <c r="K478" i="31"/>
  <c r="K280" i="31"/>
  <c r="K269" i="31" s="1"/>
  <c r="K192" i="31"/>
  <c r="K166" i="31"/>
  <c r="K165" i="31" s="1"/>
  <c r="K497" i="31"/>
  <c r="K485" i="31" s="1"/>
  <c r="K414" i="31"/>
  <c r="K370" i="31"/>
  <c r="K298" i="31"/>
  <c r="K297" i="31" s="1"/>
  <c r="K73" i="31"/>
  <c r="K70" i="31" s="1"/>
  <c r="K471" i="31"/>
  <c r="K459" i="31" s="1"/>
  <c r="K125" i="31"/>
  <c r="K20" i="32"/>
  <c r="K19" i="32" s="1"/>
  <c r="K183" i="32"/>
  <c r="K99" i="31"/>
  <c r="K88" i="31" s="1"/>
  <c r="K439" i="31"/>
  <c r="K339" i="31"/>
  <c r="K183" i="31"/>
  <c r="K111" i="31"/>
  <c r="K343" i="31"/>
  <c r="K225" i="31"/>
  <c r="K219" i="31" s="1"/>
  <c r="K454" i="31"/>
  <c r="K165" i="32"/>
  <c r="K338" i="32"/>
  <c r="K337" i="32" s="1"/>
  <c r="K269" i="32"/>
  <c r="K402" i="32"/>
  <c r="K402" i="31" l="1"/>
  <c r="K218" i="32"/>
  <c r="K87" i="31"/>
  <c r="K338" i="31"/>
  <c r="K337" i="31" s="1"/>
  <c r="K218" i="31"/>
  <c r="K87" i="32"/>
  <c r="K18" i="32" s="1"/>
  <c r="K18" i="31" l="1"/>
</calcChain>
</file>

<file path=xl/comments1.xml><?xml version="1.0" encoding="utf-8"?>
<comments xmlns="http://schemas.openxmlformats.org/spreadsheetml/2006/main">
  <authors>
    <author>tc={988F33F2-27BF-468F-9964-48D412382921}</author>
  </authors>
  <commentList>
    <comment ref="L77"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(Tiempo máximo establecido para la elaboración de contratos -
Tiempo promedio de elaboración de contratos en el periodo) *
Tiempo estándar establecido para la elaboración de contratos /
(Tiempo máximo establecido para la elaboración de contratos -
Tiempo mínimo establecido para la elaboración de contratos) *
Tiempo estándar establecido para la elaboración de contratos *
100</t>
        </r>
      </text>
    </comment>
  </commentList>
</comments>
</file>

<file path=xl/comments2.xml><?xml version="1.0" encoding="utf-8"?>
<comments xmlns="http://schemas.openxmlformats.org/spreadsheetml/2006/main">
  <authors>
    <author>Ilka Gonzalez</author>
  </authors>
  <commentList>
    <comment ref="H6" authorId="0" shapeId="0">
      <text>
        <r>
          <rPr>
            <sz val="9"/>
            <color indexed="81"/>
            <rFont val="Tahoma"/>
            <family val="2"/>
          </rPr>
          <t xml:space="preserve">Inicia siglas de la dependencia, numeración resultado esperado, numeración producto y secuencia actividades para el producto.
Ej.: Dirección de Planificación
Línea Estratégica 1
Resultado Esperado 1
Producto 1
Actividad 1
Sería: </t>
        </r>
        <r>
          <rPr>
            <b/>
            <sz val="9"/>
            <color indexed="81"/>
            <rFont val="Tahoma"/>
            <family val="2"/>
          </rPr>
          <t>DP1.1.1.1</t>
        </r>
      </text>
    </comment>
  </commentList>
</comments>
</file>

<file path=xl/sharedStrings.xml><?xml version="1.0" encoding="utf-8"?>
<sst xmlns="http://schemas.openxmlformats.org/spreadsheetml/2006/main" count="7584" uniqueCount="2483">
  <si>
    <t>Meta</t>
  </si>
  <si>
    <t xml:space="preserve">Productos </t>
  </si>
  <si>
    <t>Insumos</t>
  </si>
  <si>
    <t>Unidad de Medida</t>
  </si>
  <si>
    <t>Cantidad de Insumos</t>
  </si>
  <si>
    <t>Precio Unitario</t>
  </si>
  <si>
    <t>Valor Total</t>
  </si>
  <si>
    <t>Cuenta</t>
  </si>
  <si>
    <t>Auxiliar</t>
  </si>
  <si>
    <t>%</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</si>
  <si>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</si>
  <si>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</si>
  <si>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</si>
  <si>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</si>
  <si>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</si>
  <si>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</si>
  <si>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</si>
  <si>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</si>
  <si>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</si>
  <si>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</si>
  <si>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</si>
  <si>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</si>
  <si>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</si>
  <si>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Suplencias</t>
  </si>
  <si>
    <t>Especialismos</t>
  </si>
  <si>
    <t>Sobrejornales</t>
  </si>
  <si>
    <t>Dietas y Gastos de Representación</t>
  </si>
  <si>
    <t>Gratificaciones y Bonificaciones</t>
  </si>
  <si>
    <t>Bonificaciones</t>
  </si>
  <si>
    <t>Almacenaje</t>
  </si>
  <si>
    <t>Subgrupo</t>
  </si>
  <si>
    <t>Donaciones</t>
  </si>
  <si>
    <t>Aportes y Donaciones</t>
  </si>
  <si>
    <t>Donaciones recibidas de otros Organismos</t>
  </si>
  <si>
    <t>Transferencias</t>
  </si>
  <si>
    <t>Transferencias Corrientes de la Administración Central</t>
  </si>
  <si>
    <t>Transferencia de Capital de la Administración Central</t>
  </si>
  <si>
    <t>Otros Ingresos</t>
  </si>
  <si>
    <t>Venta de Servicios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</si>
  <si>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</si>
  <si>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</si>
  <si>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</si>
  <si>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</si>
  <si>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</si>
  <si>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</si>
  <si>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</si>
  <si>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Estimación de Ingresos</t>
  </si>
  <si>
    <t>4to. Trimestre</t>
  </si>
  <si>
    <t>3er. Trimestre</t>
  </si>
  <si>
    <t>2do. Trimestre</t>
  </si>
  <si>
    <t>1er. Trimestre</t>
  </si>
  <si>
    <t>Descripción</t>
  </si>
  <si>
    <t xml:space="preserve">Total de Acciones </t>
  </si>
  <si>
    <t>Aporte de los Hogares</t>
  </si>
  <si>
    <t>Anticipos Financieros</t>
  </si>
  <si>
    <t>Fuente de Financiamiento</t>
  </si>
  <si>
    <t>Monto Estimado</t>
  </si>
  <si>
    <t>Objeto</t>
  </si>
  <si>
    <t>Sub-Cuenta</t>
  </si>
  <si>
    <t>Estimación de Gastos</t>
  </si>
  <si>
    <t>Código Presupuestario</t>
  </si>
  <si>
    <t>Descripción Ingresos por Cuenta</t>
  </si>
  <si>
    <t xml:space="preserve">Transferencias Corrientes </t>
  </si>
  <si>
    <t>Niveles de Responsabilidad</t>
  </si>
  <si>
    <t>Primer Nivel de Atención</t>
  </si>
  <si>
    <t>Nivel Especializado</t>
  </si>
  <si>
    <t xml:space="preserve">        Anticipos Financieros</t>
  </si>
  <si>
    <t xml:space="preserve">        Venta de Servicios y Otros Ingresos</t>
  </si>
  <si>
    <t xml:space="preserve">        Otros Aportes</t>
  </si>
  <si>
    <t xml:space="preserve">      Total Ingresos RD$</t>
  </si>
  <si>
    <t>Descripción Gasto por Cuenta</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</si>
  <si>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</si>
  <si>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</si>
  <si>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</si>
  <si>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</si>
  <si>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</si>
  <si>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</si>
  <si>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</si>
  <si>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</si>
  <si>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</si>
  <si>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</si>
  <si>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</si>
  <si>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</si>
  <si>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</si>
  <si>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</si>
  <si>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</si>
  <si>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</si>
  <si>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</si>
  <si>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</si>
  <si>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</si>
  <si>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</si>
  <si>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</si>
  <si>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</si>
  <si>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</si>
  <si>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</si>
  <si>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</si>
  <si>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</si>
  <si>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</si>
  <si>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</si>
  <si>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</si>
  <si>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</si>
  <si>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</si>
  <si>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</si>
  <si>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Otras Gratificaciones y Bonificaciones</t>
  </si>
  <si>
    <t>Bono escolar</t>
  </si>
  <si>
    <t>Gratificaciones por pasantías</t>
  </si>
  <si>
    <t>Gratificaciones por aniversario de institución</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</si>
  <si>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</si>
  <si>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</si>
  <si>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</si>
  <si>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</si>
  <si>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</si>
  <si>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</si>
  <si>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</si>
  <si>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</si>
  <si>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</si>
  <si>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</si>
  <si>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</si>
  <si>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</si>
  <si>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</si>
  <si>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</si>
  <si>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</si>
  <si>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</si>
  <si>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</si>
  <si>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</si>
  <si>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</si>
  <si>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</si>
  <si>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</si>
  <si>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</si>
  <si>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</si>
  <si>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</si>
  <si>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</si>
  <si>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</si>
  <si>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</si>
  <si>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</si>
  <si>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</si>
  <si>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</si>
  <si>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</si>
  <si>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</si>
  <si>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</si>
  <si>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</si>
  <si>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</si>
  <si>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</si>
  <si>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</si>
  <si>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</si>
  <si>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</si>
  <si>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</si>
  <si>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</si>
  <si>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</si>
  <si>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</si>
  <si>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</si>
  <si>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</si>
  <si>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</si>
  <si>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</si>
  <si>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</si>
  <si>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</si>
  <si>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</si>
  <si>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</si>
  <si>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</si>
  <si>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</si>
  <si>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</si>
  <si>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</si>
  <si>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</si>
  <si>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</si>
  <si>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</si>
  <si>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</si>
  <si>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</si>
  <si>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</si>
  <si>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</si>
  <si>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</si>
  <si>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</si>
  <si>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</si>
  <si>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</si>
  <si>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</si>
  <si>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</si>
  <si>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</si>
  <si>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</si>
  <si>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Alimentos para animales</t>
  </si>
  <si>
    <t>Productos agroforestales y pecuarios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</si>
  <si>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</si>
  <si>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</si>
  <si>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</si>
  <si>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</si>
  <si>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</si>
  <si>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</si>
  <si>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</si>
  <si>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</si>
  <si>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</si>
  <si>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</si>
  <si>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</si>
  <si>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</si>
  <si>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</si>
  <si>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</si>
  <si>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</si>
  <si>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Productos de Cuero, Caucho y Plasticos</t>
  </si>
  <si>
    <t>Cueros y pieles</t>
  </si>
  <si>
    <t>Artículos de cuero</t>
  </si>
  <si>
    <t>Llantas y neumáticos</t>
  </si>
  <si>
    <t>Artículos de caucho</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</si>
  <si>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</si>
  <si>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</si>
  <si>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</si>
  <si>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</si>
  <si>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</si>
  <si>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</si>
  <si>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</si>
  <si>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</si>
  <si>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</si>
  <si>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</si>
  <si>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</si>
  <si>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</si>
  <si>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</si>
  <si>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</si>
  <si>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</si>
  <si>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</si>
  <si>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</si>
  <si>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</si>
  <si>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</si>
  <si>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</si>
  <si>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</si>
  <si>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</si>
  <si>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</si>
  <si>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</si>
  <si>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</si>
  <si>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</si>
  <si>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</si>
  <si>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</si>
  <si>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</si>
  <si>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</si>
  <si>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</si>
  <si>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</si>
  <si>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</si>
  <si>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</si>
  <si>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</si>
  <si>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</si>
  <si>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</si>
  <si>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</si>
  <si>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</si>
  <si>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</si>
  <si>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</si>
  <si>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</si>
  <si>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</si>
  <si>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</si>
  <si>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</si>
  <si>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</si>
  <si>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</si>
  <si>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</si>
  <si>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</si>
  <si>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</si>
  <si>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</si>
  <si>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</si>
  <si>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</si>
  <si>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</si>
  <si>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</si>
  <si>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</si>
  <si>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</si>
  <si>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</si>
  <si>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</si>
  <si>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</si>
  <si>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</si>
  <si>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</si>
  <si>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</si>
  <si>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</si>
  <si>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</si>
  <si>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</si>
  <si>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</si>
  <si>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</si>
  <si>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</si>
  <si>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</si>
  <si>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Herramientas y máquinas-herramientas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</si>
  <si>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</si>
  <si>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</si>
  <si>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</si>
  <si>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</si>
  <si>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</si>
  <si>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</si>
  <si>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</si>
  <si>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</si>
  <si>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</si>
  <si>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</si>
  <si>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</si>
  <si>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</si>
  <si>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</si>
  <si>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</si>
  <si>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</si>
  <si>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</si>
  <si>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</si>
  <si>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</si>
  <si>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</si>
  <si>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</si>
  <si>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</si>
  <si>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</si>
  <si>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</si>
  <si>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</si>
  <si>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</si>
  <si>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</si>
  <si>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</si>
  <si>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</si>
  <si>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</si>
  <si>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</si>
  <si>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</si>
  <si>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Gerencia Regional</t>
  </si>
  <si>
    <t>Anticipos Financieros / Transferencias</t>
  </si>
  <si>
    <t>Proporción de vacaciones no disfrutadas</t>
  </si>
  <si>
    <t>Seguro sobre infraestructura</t>
  </si>
  <si>
    <t>Otros seguros</t>
  </si>
  <si>
    <t>`01</t>
  </si>
  <si>
    <t>`02</t>
  </si>
  <si>
    <t>`03</t>
  </si>
  <si>
    <t>`04</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</si>
  <si>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</si>
  <si>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</si>
  <si>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</si>
  <si>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</si>
  <si>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</si>
  <si>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</si>
  <si>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Valor RD$</t>
  </si>
  <si>
    <t>Total RD$</t>
  </si>
  <si>
    <t>Egresos</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</si>
  <si>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</si>
  <si>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</si>
  <si>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</si>
  <si>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</si>
  <si>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</si>
  <si>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</si>
  <si>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</si>
  <si>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</si>
  <si>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</si>
  <si>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</si>
  <si>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</si>
  <si>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</si>
  <si>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</si>
  <si>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</si>
  <si>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</si>
  <si>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</si>
  <si>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</si>
  <si>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</si>
  <si>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</si>
  <si>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</si>
  <si>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</si>
  <si>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</si>
  <si>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</si>
  <si>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</si>
  <si>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</si>
  <si>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</si>
  <si>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</si>
  <si>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</si>
  <si>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</si>
  <si>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</si>
  <si>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</si>
  <si>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</si>
  <si>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</si>
  <si>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</si>
  <si>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</si>
  <si>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</si>
  <si>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</si>
  <si>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</si>
  <si>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</si>
  <si>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</si>
  <si>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</si>
  <si>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</si>
  <si>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</si>
  <si>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</si>
  <si>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</si>
  <si>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</si>
  <si>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</si>
  <si>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</si>
  <si>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</si>
  <si>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</si>
  <si>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</si>
  <si>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</si>
  <si>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</si>
  <si>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</si>
  <si>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</si>
  <si>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</si>
  <si>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</si>
  <si>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</si>
  <si>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</si>
  <si>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</si>
  <si>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</si>
  <si>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</si>
  <si>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</si>
  <si>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</si>
  <si>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</si>
  <si>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</si>
  <si>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</si>
  <si>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</si>
  <si>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</si>
  <si>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</si>
  <si>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</si>
  <si>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</si>
  <si>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</si>
  <si>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</si>
  <si>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</si>
  <si>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</si>
  <si>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</si>
  <si>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</si>
  <si>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</si>
  <si>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</si>
  <si>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</si>
  <si>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</si>
  <si>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</si>
  <si>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</si>
  <si>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</si>
  <si>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</si>
  <si>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</si>
  <si>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</si>
  <si>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</si>
  <si>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</si>
  <si>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</si>
  <si>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</si>
  <si>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</si>
  <si>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</si>
  <si>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</si>
  <si>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</si>
  <si>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</si>
  <si>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</si>
  <si>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</si>
  <si>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</si>
  <si>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</si>
  <si>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</si>
  <si>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Edificios y estructuras</t>
  </si>
  <si>
    <t>Edificios residenciales ( Viviendas )</t>
  </si>
  <si>
    <t>Edificios No Residenciales</t>
  </si>
  <si>
    <t>Otras estructuras</t>
  </si>
  <si>
    <t>Supervisión e inspección de obras en edificaciones</t>
  </si>
  <si>
    <t>Grupo</t>
  </si>
  <si>
    <t>Dirección de Planificación y Desarrollo</t>
  </si>
  <si>
    <t>Indicador</t>
  </si>
  <si>
    <t>Productos</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</si>
  <si>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</si>
  <si>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</si>
  <si>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</si>
  <si>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</si>
  <si>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</si>
  <si>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</si>
  <si>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</si>
  <si>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</si>
  <si>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</si>
  <si>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</si>
  <si>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</si>
  <si>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</si>
  <si>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</si>
  <si>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</si>
  <si>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</si>
  <si>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</si>
  <si>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</si>
  <si>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</si>
  <si>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Otros</t>
  </si>
  <si>
    <t>Actividades Programables Presupuestables</t>
  </si>
  <si>
    <t>Venta Servicios</t>
  </si>
  <si>
    <t>Código</t>
  </si>
  <si>
    <t>Provincia</t>
  </si>
  <si>
    <t>Municipio</t>
  </si>
  <si>
    <t>Nombre de establecimiento</t>
  </si>
  <si>
    <t>Hospital</t>
  </si>
  <si>
    <t>Centro Primer Nivel</t>
  </si>
  <si>
    <t>Centro Diagnóstico</t>
  </si>
  <si>
    <t>Almacen</t>
  </si>
  <si>
    <t>SRS</t>
  </si>
  <si>
    <t>Gerencia de Área</t>
  </si>
  <si>
    <t>Consolidado del Presupuesto Estimado de Ingresos y Gastos Nivel Servicio Regional de Salud</t>
  </si>
  <si>
    <t>Aportes SNS Nomina</t>
  </si>
  <si>
    <t>Aportes SNS Equipamiento</t>
  </si>
  <si>
    <t>Aportes para otros gastos de inversión del SNS</t>
  </si>
  <si>
    <t>Aportes SNS Medicamentos</t>
  </si>
  <si>
    <t xml:space="preserve">        Aportes SNS Nómina</t>
  </si>
  <si>
    <t xml:space="preserve">Consolidado por Presupuesto Estimado de Ingresos y Gastos </t>
  </si>
  <si>
    <t>R0 - SRS Metropolitano</t>
  </si>
  <si>
    <t>R1 - SRS Valdesia</t>
  </si>
  <si>
    <t>R2 - SRS Norcentral</t>
  </si>
  <si>
    <t>R3 - SRS Nordeste</t>
  </si>
  <si>
    <t>R4 - SRS Enriquillo</t>
  </si>
  <si>
    <t>R5 - SRS Este</t>
  </si>
  <si>
    <t>R6 - SRS El Valle</t>
  </si>
  <si>
    <t>R7 - SRS Cibao Occidental</t>
  </si>
  <si>
    <t>R8 - SRS Cibao Central</t>
  </si>
  <si>
    <t>Ls_Regiones</t>
  </si>
  <si>
    <t>Departamento</t>
  </si>
  <si>
    <t>ACC</t>
  </si>
  <si>
    <t>AES</t>
  </si>
  <si>
    <t>Atención Especializada</t>
  </si>
  <si>
    <t>AMT</t>
  </si>
  <si>
    <t>APS</t>
  </si>
  <si>
    <t>Atención Primaria</t>
  </si>
  <si>
    <t>ARH</t>
  </si>
  <si>
    <t>Administración de Recursos Humanos</t>
  </si>
  <si>
    <t>AST</t>
  </si>
  <si>
    <t>AU</t>
  </si>
  <si>
    <t>Atención al Usuario</t>
  </si>
  <si>
    <t>COP</t>
  </si>
  <si>
    <t>CPS</t>
  </si>
  <si>
    <t>DES</t>
  </si>
  <si>
    <t>DIS</t>
  </si>
  <si>
    <t>Desarrollo e Implementación de Sistemas</t>
  </si>
  <si>
    <t>EDL</t>
  </si>
  <si>
    <t>EMD</t>
  </si>
  <si>
    <t>GEA</t>
  </si>
  <si>
    <t>GEF</t>
  </si>
  <si>
    <t>GyC</t>
  </si>
  <si>
    <t>ING</t>
  </si>
  <si>
    <t>Infraestructura y Equipos</t>
  </si>
  <si>
    <t>LIT</t>
  </si>
  <si>
    <t>MC</t>
  </si>
  <si>
    <t>MED</t>
  </si>
  <si>
    <t>Medicamentos e Insumos</t>
  </si>
  <si>
    <t>MyE</t>
  </si>
  <si>
    <t>NOM</t>
  </si>
  <si>
    <t>Nomina</t>
  </si>
  <si>
    <t>OPT</t>
  </si>
  <si>
    <t>PSM</t>
  </si>
  <si>
    <t>RP</t>
  </si>
  <si>
    <t>SDT</t>
  </si>
  <si>
    <t>SHE</t>
  </si>
  <si>
    <t>SI</t>
  </si>
  <si>
    <t>SMT</t>
  </si>
  <si>
    <t>Seguridad y Monitoreo de las TIC</t>
  </si>
  <si>
    <t>SPG</t>
  </si>
  <si>
    <t>UEP</t>
  </si>
  <si>
    <t>EJ</t>
  </si>
  <si>
    <t>Ejecutiva</t>
  </si>
  <si>
    <t>JUR</t>
  </si>
  <si>
    <t>Jurídica</t>
  </si>
  <si>
    <t>Gestión Humana</t>
  </si>
  <si>
    <t>Oficina</t>
  </si>
  <si>
    <t>OAI</t>
  </si>
  <si>
    <t>Oficina de Acceso a la Información</t>
  </si>
  <si>
    <t>OFC</t>
  </si>
  <si>
    <t>Oficina de Control y Fiscalización</t>
  </si>
  <si>
    <t>Ls_Estructura</t>
  </si>
  <si>
    <t>04_División</t>
  </si>
  <si>
    <t>ls_Direccion</t>
  </si>
  <si>
    <t>ls_Departamento</t>
  </si>
  <si>
    <t>ls_SubDireccion</t>
  </si>
  <si>
    <t>Ls_Direccion</t>
  </si>
  <si>
    <t>Ls_SubDireccion</t>
  </si>
  <si>
    <t>Ls_Departamento</t>
  </si>
  <si>
    <t>Ls_Oficina</t>
  </si>
  <si>
    <t>Departamentos</t>
  </si>
  <si>
    <t>Abrev</t>
  </si>
  <si>
    <t>Indirecto</t>
  </si>
  <si>
    <t>.</t>
  </si>
  <si>
    <t>Gerencia</t>
  </si>
  <si>
    <t>División</t>
  </si>
  <si>
    <t>Unidad</t>
  </si>
  <si>
    <t>Ls_DependenciasSRS</t>
  </si>
  <si>
    <t>ls_UnidadesSRS</t>
  </si>
  <si>
    <t>Apoyo Adm. De la Gerencia</t>
  </si>
  <si>
    <t>Comunicaciones</t>
  </si>
  <si>
    <t>Gestión del Desempeño</t>
  </si>
  <si>
    <t>Registro y Control</t>
  </si>
  <si>
    <t>Reclutamiento y Selección</t>
  </si>
  <si>
    <t>Bienestar y Seguridad</t>
  </si>
  <si>
    <t>Compensaciones y Beneficios</t>
  </si>
  <si>
    <t>Capacitación</t>
  </si>
  <si>
    <t>Compras y Contrataciones</t>
  </si>
  <si>
    <t>Activos Fijos</t>
  </si>
  <si>
    <t>Almacenes y Suministros</t>
  </si>
  <si>
    <t>Servicios Generales</t>
  </si>
  <si>
    <t>Presupuesto</t>
  </si>
  <si>
    <t>Tesorería</t>
  </si>
  <si>
    <t>Revisión y Análisis</t>
  </si>
  <si>
    <t>Monitoreo y Evaluación</t>
  </si>
  <si>
    <t>Formulación de PPP</t>
  </si>
  <si>
    <t>Desarrollo Institucional</t>
  </si>
  <si>
    <t>Calidad de la Gestión</t>
  </si>
  <si>
    <t>Estadísticas</t>
  </si>
  <si>
    <t>Materno Infantil</t>
  </si>
  <si>
    <t>Odontología</t>
  </si>
  <si>
    <t>Pasantias Medicas</t>
  </si>
  <si>
    <t>Soporte a la Gestión</t>
  </si>
  <si>
    <t>Administrativa</t>
  </si>
  <si>
    <t>Financiera</t>
  </si>
  <si>
    <t>Formulación, MyE de PPP</t>
  </si>
  <si>
    <t>Desarrollo Institucional y Calidad de la Gestión</t>
  </si>
  <si>
    <t>Sistema de Información</t>
  </si>
  <si>
    <t>Coordinación de la Prestacion de Servicios</t>
  </si>
  <si>
    <t>Servicios Diagnósticos y Complementación Terapeutica</t>
  </si>
  <si>
    <t>Ls_DivisionesSRS</t>
  </si>
  <si>
    <t>Ls_GerenciasSRS</t>
  </si>
  <si>
    <t>Ls_DepartamentosSRS</t>
  </si>
  <si>
    <t>Ls_OficinasSRS</t>
  </si>
  <si>
    <t>Acceso a la Información</t>
  </si>
  <si>
    <t>Control y Fiscalización</t>
  </si>
  <si>
    <t>Ls_UnidadesSRS</t>
  </si>
  <si>
    <t>Regional (Consolidado)</t>
  </si>
  <si>
    <t>Código_Actividad</t>
  </si>
  <si>
    <t>Actividad</t>
  </si>
  <si>
    <t>Medio de Verificación 1</t>
  </si>
  <si>
    <t>Medio de Verificación 3</t>
  </si>
  <si>
    <t>Medio de Verificación 2</t>
  </si>
  <si>
    <t>Ls_Medio_Verificacion</t>
  </si>
  <si>
    <t>Integrar un comité de conducción estratégica en el Nivel Central</t>
  </si>
  <si>
    <t>Est.1.1.1</t>
  </si>
  <si>
    <t>Desarrollar e implementar un modelo económico y financiero que garantice la sostenibilidad de la Red de servicios, incluyendo los Hospitales Autogestionados</t>
  </si>
  <si>
    <t>Est.1.3.1</t>
  </si>
  <si>
    <t>Definir y desarrollar los instrumentos de recolección de datos y reportes de Gestión/Productividad de la Red</t>
  </si>
  <si>
    <t>Est.1.6.1</t>
  </si>
  <si>
    <r>
      <t>Apoyar a los SRS en el proceso de cumplimiento de los criterios para su habilitación en los establecimientos de salud</t>
    </r>
    <r>
      <rPr>
        <sz val="9"/>
        <color rgb="FF000000"/>
        <rFont val="Arial"/>
        <family val="2"/>
      </rPr>
      <t xml:space="preserve"> de su Red</t>
    </r>
  </si>
  <si>
    <t>Est.1.8.1</t>
  </si>
  <si>
    <t>Definir una estructura funcional de transición (septiembre – diciembre 2016) en el Nivel Central</t>
  </si>
  <si>
    <t>Est.1.1.2</t>
  </si>
  <si>
    <t>Implementar las NOBACI y sus Normas Complementarias en el Nivel Central del SNS y en todos los niveles de la Red</t>
  </si>
  <si>
    <t>Est.1.3.2</t>
  </si>
  <si>
    <t>Desarrollar e implementar los Sistemas de Información que faciliten el flujo de información entre los niveles para la toma de decisión y la gestión para resultados</t>
  </si>
  <si>
    <t>Est.1.6.2</t>
  </si>
  <si>
    <t>Reformular la estructura organizativa aprobada mediante resolución 00006 del MAP</t>
  </si>
  <si>
    <t>Est.1.1.3</t>
  </si>
  <si>
    <t>Dotar de infraestructura tecnológica para el desarrollo de la tecnología de la información y comunicaciones (TIC) en el Nivel central</t>
  </si>
  <si>
    <t>Est.1.6.3</t>
  </si>
  <si>
    <t>Implementar un Plan de despliegue de las estructuras funcionales en el SNS y en todos sus niveles</t>
  </si>
  <si>
    <t>Est.1.1.4</t>
  </si>
  <si>
    <t xml:space="preserve">Implementar un Régimen de auditoria de calidad de la información </t>
  </si>
  <si>
    <t>Est.1.6.4</t>
  </si>
  <si>
    <t>Apoyar el proceso de integración y unificación de cargos de los profesionales del IDSS</t>
  </si>
  <si>
    <t>Est.1.9.1</t>
  </si>
  <si>
    <t>Elaborar y firmar acuerdos y convenios de Gestión entre las diferentes instancias de la Red.</t>
  </si>
  <si>
    <t>Est.1.4.1</t>
  </si>
  <si>
    <t>Aplicar los criterios de integración en redes de los establecimientos del IDSS a red del SNS, que defina la Comisión para la Integración de la Red Única de Servicios Públicos de Salud</t>
  </si>
  <si>
    <t>Est.1.9.2</t>
  </si>
  <si>
    <t>Actualizar y desplegar el Modelo de Gestión en toda la red</t>
  </si>
  <si>
    <t>Est.1.2.1</t>
  </si>
  <si>
    <t>Elaborar y firmar Acuerdos y Convenios intrasectoriales e intersectoriales, incluyendo ONG´s que tengan capacidad para proveer servicios de salud</t>
  </si>
  <si>
    <t>Est.1.5.1</t>
  </si>
  <si>
    <t>Diseñar e implementar un Plan de Comunicación Interna y externa con los canales jerárquicos definidos en el nivel central del SNS</t>
  </si>
  <si>
    <t>Est.1.7.1</t>
  </si>
  <si>
    <t>Definir los mecanismos estandarizados de medición de los planes y programas a ejecutarse en toda la red del SNS</t>
  </si>
  <si>
    <t>Est.1.10.1</t>
  </si>
  <si>
    <t>Actualizar el Modelo de Red acorde al Modelo de Gestión y al Modelo de Atención</t>
  </si>
  <si>
    <t>Est.1.2.2</t>
  </si>
  <si>
    <t>Revisar de forma sistemática el alcance de cumplimiento de los objetivos propuestos</t>
  </si>
  <si>
    <t>Est.1.10.2</t>
  </si>
  <si>
    <t xml:space="preserve">Gestionar la creación de una comisión mixta MSP, SNS para el desarrollo de los reglamentos </t>
  </si>
  <si>
    <t>Est.2.1.1</t>
  </si>
  <si>
    <t xml:space="preserve">Diseñar e Implementar una política de Recursos Humanos en el SNS y todos sus niveles (modelo de gestión de RRHH) </t>
  </si>
  <si>
    <t>Est.2.2.1</t>
  </si>
  <si>
    <t>Definir un programa de formación continua enfocado a la gestión por competencias</t>
  </si>
  <si>
    <t>Est.2.3.1</t>
  </si>
  <si>
    <t>Implementación de la Ley de Carrera Sanitaria y sus reglamentos</t>
  </si>
  <si>
    <t>Est.2.1.2</t>
  </si>
  <si>
    <t xml:space="preserve">Diseñar una política salarial que promueva la remuneración equilibrada en base al criterio de cargo y que contemple el sistema de incentivos </t>
  </si>
  <si>
    <t>Est.2.2.2</t>
  </si>
  <si>
    <t>Diseñar e Implementar un protocolo de selección y contratación de los gestores y directivos de la Red</t>
  </si>
  <si>
    <t>Est.2.1.3</t>
  </si>
  <si>
    <t xml:space="preserve">Impulsar el desarrollo del Modelo de Atención en la Red de Servicios especialmente en las áreas consideradas prioritarias </t>
  </si>
  <si>
    <t>Est.3.1.1</t>
  </si>
  <si>
    <t>Elaborar el Presupuesto, plan de inversiones y financiación de la red e implementarlo de acuerdo al dimensionamiento definido para la implementación del Modelo de Atención y garantizar el flujo de los recursos financieros y de otra índole de forma coherente con los objetivos del Modelo de Atención</t>
  </si>
  <si>
    <t>Est.3.2.1</t>
  </si>
  <si>
    <t>Reorganización estructural, funcional y logística de la Red, según el modelo de atención y en función de las necesidades sanitarias de la población asignada</t>
  </si>
  <si>
    <t>Est.3.3.1</t>
  </si>
  <si>
    <t>Promover estilos de vida saludables mediante la intervención integral en los diferentes escenarios (establecimiento de salud, hogar, escuelas, etc.)</t>
  </si>
  <si>
    <t>Est.4.1.1</t>
  </si>
  <si>
    <t>Aumentar la provisión y cobertura de los servicios de salud sexual-reproductiva en todos los niveles de atención con énfasis en la atención materno-perinatal, infantil y adolescente</t>
  </si>
  <si>
    <t>Est.4.1.2</t>
  </si>
  <si>
    <t>Fortalecer la aplicación de las normas a programas de salud para aumentar las expectativas de vida y calidad de la atención en personas que viven con VIH-SIDA</t>
  </si>
  <si>
    <t>Est.4.1.3</t>
  </si>
  <si>
    <t>Fortalecer la Aplicación de las normas a programas de salud para aumentar las expectativas de vida y calidad de la atención en personas que viven con TB</t>
  </si>
  <si>
    <t>Est.4.1.4</t>
  </si>
  <si>
    <t>Garantizar el diagnóstico oportuno y manejo adecuado de las enfermedades transmitidas por vectores en los establecimientos de salud, como estrategia de reducción de la letalidad</t>
  </si>
  <si>
    <t>Est.4.1.5</t>
  </si>
  <si>
    <t>Ls_LinesEstategica</t>
  </si>
  <si>
    <t>Ls_ObjEstrategico</t>
  </si>
  <si>
    <t>Obj1.1</t>
  </si>
  <si>
    <t>LE</t>
  </si>
  <si>
    <t>Obj1.2</t>
  </si>
  <si>
    <t>Obj1.3</t>
  </si>
  <si>
    <t>Obj1.4</t>
  </si>
  <si>
    <t>Obj1.5</t>
  </si>
  <si>
    <t>Obj4.1</t>
  </si>
  <si>
    <t>Obj3.3</t>
  </si>
  <si>
    <t>Obj3.2</t>
  </si>
  <si>
    <t>Obj3.1</t>
  </si>
  <si>
    <t>Obj2.1</t>
  </si>
  <si>
    <t>Obj1.10</t>
  </si>
  <si>
    <t>Obj2.2</t>
  </si>
  <si>
    <t>Obj1.9</t>
  </si>
  <si>
    <t>Obj1.6</t>
  </si>
  <si>
    <t>Obj1.7</t>
  </si>
  <si>
    <t>Obj1.8</t>
  </si>
  <si>
    <t>Obj2.3</t>
  </si>
  <si>
    <t>Supuestos</t>
  </si>
  <si>
    <t>Dependencia responsable</t>
  </si>
  <si>
    <t>Resultado esperado</t>
  </si>
  <si>
    <t>Línea estratégica</t>
  </si>
  <si>
    <t>Unidad de medida</t>
  </si>
  <si>
    <t xml:space="preserve">Gerencias:  </t>
  </si>
  <si>
    <t xml:space="preserve">Departamentos:  </t>
  </si>
  <si>
    <t xml:space="preserve">Divisiones:  </t>
  </si>
  <si>
    <t xml:space="preserve">Unidades:  </t>
  </si>
  <si>
    <t xml:space="preserve">Oficinas:  </t>
  </si>
  <si>
    <t>Periodo_POA</t>
  </si>
  <si>
    <t>Declaración del año</t>
  </si>
  <si>
    <t>Línea Estratégica</t>
  </si>
  <si>
    <t>Objetivo Estratégico</t>
  </si>
  <si>
    <t>Resultados Esperados</t>
  </si>
  <si>
    <t>Le.1</t>
  </si>
  <si>
    <t>Le.2</t>
  </si>
  <si>
    <t>Le.3</t>
  </si>
  <si>
    <t>Le.4</t>
  </si>
  <si>
    <t>Obj</t>
  </si>
  <si>
    <t>Servicios Regionales de Salud</t>
  </si>
  <si>
    <t>Cod_LE</t>
  </si>
  <si>
    <t>Cod_Obj</t>
  </si>
  <si>
    <t xml:space="preserve">Total de Actividades </t>
  </si>
  <si>
    <t>Estratégico</t>
  </si>
  <si>
    <t>Asistencial</t>
  </si>
  <si>
    <t>Insumo</t>
  </si>
  <si>
    <t>InsumoAbrev</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</si>
  <si>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</si>
  <si>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</si>
  <si>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</si>
  <si>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</si>
  <si>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</si>
  <si>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</si>
  <si>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</si>
  <si>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</si>
  <si>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</si>
  <si>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</si>
  <si>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</si>
  <si>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</si>
  <si>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</si>
  <si>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</si>
  <si>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</si>
  <si>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</si>
  <si>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</si>
  <si>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</si>
  <si>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</si>
  <si>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</si>
  <si>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</si>
  <si>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</si>
  <si>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</si>
  <si>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</si>
  <si>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</si>
  <si>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</si>
  <si>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</si>
  <si>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</si>
  <si>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</si>
  <si>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</si>
  <si>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</si>
  <si>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</si>
  <si>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</si>
  <si>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</si>
  <si>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</si>
  <si>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</si>
  <si>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</si>
  <si>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</si>
  <si>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</si>
  <si>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</si>
  <si>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</si>
  <si>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</si>
  <si>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</si>
  <si>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</si>
  <si>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</si>
  <si>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</si>
  <si>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</si>
  <si>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</si>
  <si>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</si>
  <si>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</si>
  <si>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</si>
  <si>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</si>
  <si>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</si>
  <si>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</si>
  <si>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</si>
  <si>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</si>
  <si>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</si>
  <si>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</si>
  <si>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</si>
  <si>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</si>
  <si>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</si>
  <si>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</si>
  <si>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</si>
  <si>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</si>
  <si>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</si>
  <si>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</si>
  <si>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</si>
  <si>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</si>
  <si>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</si>
  <si>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</si>
  <si>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</si>
  <si>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</si>
  <si>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</si>
  <si>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</si>
  <si>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</si>
  <si>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</si>
  <si>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</si>
  <si>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</si>
  <si>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</si>
  <si>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</si>
  <si>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</si>
  <si>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</si>
  <si>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</si>
  <si>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</si>
  <si>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</si>
  <si>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</si>
  <si>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</si>
  <si>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</si>
  <si>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</si>
  <si>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</si>
  <si>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</si>
  <si>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</si>
  <si>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</si>
  <si>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</si>
  <si>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</si>
  <si>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</si>
  <si>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</si>
  <si>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</si>
  <si>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</si>
  <si>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</si>
  <si>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</si>
  <si>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</si>
  <si>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</si>
  <si>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</si>
  <si>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</si>
  <si>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</si>
  <si>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</si>
  <si>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</si>
  <si>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</si>
  <si>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</si>
  <si>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</si>
  <si>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</si>
  <si>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</si>
  <si>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</si>
  <si>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</si>
  <si>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</si>
  <si>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</si>
  <si>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</si>
  <si>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</si>
  <si>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</si>
  <si>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</si>
  <si>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</si>
  <si>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</si>
  <si>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</si>
  <si>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</si>
  <si>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</si>
  <si>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</si>
  <si>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</si>
  <si>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</si>
  <si>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</si>
  <si>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</si>
  <si>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</si>
  <si>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</si>
  <si>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</si>
  <si>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</si>
  <si>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</si>
  <si>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</si>
  <si>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</si>
  <si>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</si>
  <si>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</si>
  <si>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</si>
  <si>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</si>
  <si>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</si>
  <si>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</si>
  <si>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</si>
  <si>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</si>
  <si>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</si>
  <si>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</si>
  <si>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</si>
  <si>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</si>
  <si>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</si>
  <si>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</si>
  <si>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</si>
  <si>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</si>
  <si>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</si>
  <si>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</si>
  <si>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</si>
  <si>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</si>
  <si>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</si>
  <si>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</si>
  <si>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</si>
  <si>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</si>
  <si>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</si>
  <si>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</si>
  <si>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</si>
  <si>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</si>
  <si>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</si>
  <si>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</si>
  <si>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</si>
  <si>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</si>
  <si>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</si>
  <si>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</si>
  <si>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</si>
  <si>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</si>
  <si>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</si>
  <si>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</si>
  <si>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</si>
  <si>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</si>
  <si>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</si>
  <si>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</si>
  <si>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</si>
  <si>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</si>
  <si>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</si>
  <si>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</si>
  <si>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</si>
  <si>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</si>
  <si>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</si>
  <si>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</si>
  <si>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</si>
  <si>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</si>
  <si>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</si>
  <si>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</si>
  <si>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</si>
  <si>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</si>
  <si>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</si>
  <si>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</si>
  <si>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</si>
  <si>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</si>
  <si>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</si>
  <si>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</si>
  <si>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</si>
  <si>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</si>
  <si>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</si>
  <si>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</si>
  <si>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</si>
  <si>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</si>
  <si>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</si>
  <si>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</si>
  <si>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</si>
  <si>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</si>
  <si>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</si>
  <si>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</si>
  <si>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</si>
  <si>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</si>
  <si>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</si>
  <si>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</si>
  <si>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</si>
  <si>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</si>
  <si>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</si>
  <si>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</si>
  <si>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</si>
  <si>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</si>
  <si>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</si>
  <si>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</si>
  <si>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</si>
  <si>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</si>
  <si>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</si>
  <si>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</si>
  <si>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</si>
  <si>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</si>
  <si>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</si>
  <si>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</si>
  <si>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</si>
  <si>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</si>
  <si>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</si>
  <si>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</si>
  <si>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</si>
  <si>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</si>
  <si>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</si>
  <si>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</si>
  <si>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</si>
  <si>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</si>
  <si>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</si>
  <si>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</si>
  <si>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</si>
  <si>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</si>
  <si>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</si>
  <si>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</si>
  <si>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</si>
  <si>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</si>
  <si>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</si>
  <si>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</si>
  <si>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</si>
  <si>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</si>
  <si>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</si>
  <si>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</si>
  <si>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</si>
  <si>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</si>
  <si>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</si>
  <si>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</si>
  <si>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</si>
  <si>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</si>
  <si>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</si>
  <si>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</si>
  <si>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</si>
  <si>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</si>
  <si>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</si>
  <si>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</si>
  <si>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</si>
  <si>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</si>
  <si>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</si>
  <si>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</si>
  <si>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</si>
  <si>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</si>
  <si>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</si>
  <si>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</si>
  <si>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</si>
  <si>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</si>
  <si>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</si>
  <si>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</si>
  <si>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</si>
  <si>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</si>
  <si>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</si>
  <si>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</si>
  <si>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</si>
  <si>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</si>
  <si>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</si>
  <si>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</si>
  <si>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</si>
  <si>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</si>
  <si>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</si>
  <si>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</si>
  <si>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</si>
  <si>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</si>
  <si>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</si>
  <si>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</si>
  <si>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</si>
  <si>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</si>
  <si>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</si>
  <si>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</si>
  <si>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</si>
  <si>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</si>
  <si>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</si>
  <si>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</si>
  <si>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</si>
  <si>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</si>
  <si>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</si>
  <si>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</si>
  <si>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</si>
  <si>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</si>
  <si>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</si>
  <si>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</si>
  <si>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</si>
  <si>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</si>
  <si>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</si>
  <si>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</si>
  <si>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</si>
  <si>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</si>
  <si>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</si>
  <si>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</si>
  <si>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</si>
  <si>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</si>
  <si>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</si>
  <si>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</si>
  <si>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</si>
  <si>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</si>
  <si>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</si>
  <si>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</si>
  <si>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</si>
  <si>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</si>
  <si>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</si>
  <si>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</si>
  <si>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</si>
  <si>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</si>
  <si>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</si>
  <si>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</si>
  <si>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</si>
  <si>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</si>
  <si>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</si>
  <si>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</si>
  <si>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</si>
  <si>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</si>
  <si>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</si>
  <si>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</si>
  <si>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</si>
  <si>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</si>
  <si>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</si>
  <si>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</si>
  <si>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</si>
  <si>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</si>
  <si>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</si>
  <si>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</si>
  <si>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</si>
  <si>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</si>
  <si>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</si>
  <si>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</si>
  <si>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</si>
  <si>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</si>
  <si>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</si>
  <si>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</si>
  <si>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</si>
  <si>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</si>
  <si>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</si>
  <si>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</si>
  <si>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</si>
  <si>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</si>
  <si>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</si>
  <si>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</si>
  <si>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</si>
  <si>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</si>
  <si>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</si>
  <si>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</si>
  <si>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</si>
  <si>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</si>
  <si>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</si>
  <si>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</si>
  <si>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</si>
  <si>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</si>
  <si>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</si>
  <si>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</si>
  <si>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</si>
  <si>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</si>
  <si>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</si>
  <si>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</si>
  <si>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</si>
  <si>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</si>
  <si>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</si>
  <si>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</si>
  <si>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</si>
  <si>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</si>
  <si>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</si>
  <si>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</si>
  <si>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</si>
  <si>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</si>
  <si>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</si>
  <si>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</si>
  <si>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</si>
  <si>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</si>
  <si>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</si>
  <si>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</si>
  <si>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</si>
  <si>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</si>
  <si>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</si>
  <si>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</si>
  <si>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</si>
  <si>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</si>
  <si>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</si>
  <si>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</si>
  <si>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</si>
  <si>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</si>
  <si>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</si>
  <si>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</si>
  <si>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</si>
  <si>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</si>
  <si>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</si>
  <si>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</si>
  <si>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</si>
  <si>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</si>
  <si>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</si>
  <si>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</si>
  <si>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</si>
  <si>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</si>
  <si>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</si>
  <si>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</si>
  <si>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</si>
  <si>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</si>
  <si>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</si>
  <si>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</si>
  <si>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</si>
  <si>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</si>
  <si>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</si>
  <si>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</si>
  <si>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</si>
  <si>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</si>
  <si>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</si>
  <si>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</si>
  <si>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</si>
  <si>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</si>
  <si>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</si>
  <si>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</si>
  <si>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</si>
  <si>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</si>
  <si>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</si>
  <si>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</si>
  <si>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</si>
  <si>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</si>
  <si>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</si>
  <si>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</si>
  <si>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</si>
  <si>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</si>
  <si>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</si>
  <si>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</si>
  <si>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</si>
  <si>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</si>
  <si>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</si>
  <si>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</si>
  <si>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</si>
  <si>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</si>
  <si>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</si>
  <si>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</si>
  <si>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</si>
  <si>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</si>
  <si>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</si>
  <si>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</si>
  <si>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</si>
  <si>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</si>
  <si>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</si>
  <si>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</si>
  <si>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</si>
  <si>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</si>
  <si>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</si>
  <si>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</si>
  <si>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</si>
  <si>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</si>
  <si>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</si>
  <si>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</si>
  <si>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</si>
  <si>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</si>
  <si>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</si>
  <si>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</si>
  <si>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</si>
  <si>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</si>
  <si>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</si>
  <si>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</si>
  <si>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</si>
  <si>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</si>
  <si>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</si>
  <si>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</si>
  <si>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</si>
  <si>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</si>
  <si>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</si>
  <si>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</si>
  <si>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</si>
  <si>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</si>
  <si>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</si>
  <si>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</si>
  <si>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</si>
  <si>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</si>
  <si>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</si>
  <si>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</si>
  <si>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</si>
  <si>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</si>
  <si>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</si>
  <si>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</si>
  <si>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</si>
  <si>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</si>
  <si>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</si>
  <si>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</si>
  <si>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</si>
  <si>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</si>
  <si>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</si>
  <si>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</si>
  <si>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</si>
  <si>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</si>
  <si>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</si>
  <si>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</si>
  <si>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</si>
  <si>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</si>
  <si>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</si>
  <si>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</si>
  <si>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</si>
  <si>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</si>
  <si>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</si>
  <si>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</si>
  <si>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</si>
  <si>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</si>
  <si>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</si>
  <si>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</si>
  <si>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</si>
  <si>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</si>
  <si>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</si>
  <si>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</si>
  <si>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</si>
  <si>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</si>
  <si>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</si>
  <si>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</si>
  <si>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</si>
  <si>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</si>
  <si>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</si>
  <si>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</si>
  <si>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</si>
  <si>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</si>
  <si>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</si>
  <si>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</si>
  <si>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</si>
  <si>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</si>
  <si>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</si>
  <si>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</si>
  <si>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</si>
  <si>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</si>
  <si>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</si>
  <si>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</si>
  <si>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</si>
  <si>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</si>
  <si>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</si>
  <si>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</si>
  <si>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</si>
  <si>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</si>
  <si>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</si>
  <si>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</si>
  <si>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</si>
  <si>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</si>
  <si>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</si>
  <si>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</si>
  <si>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</si>
  <si>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</si>
  <si>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</si>
  <si>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</si>
  <si>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</si>
  <si>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</si>
  <si>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</si>
  <si>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</si>
  <si>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</si>
  <si>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</si>
  <si>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</si>
  <si>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</si>
  <si>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</si>
  <si>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</si>
  <si>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</si>
  <si>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</si>
  <si>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</si>
  <si>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</si>
  <si>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</si>
  <si>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</si>
  <si>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</si>
  <si>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</si>
  <si>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</si>
  <si>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</si>
  <si>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</si>
  <si>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</si>
  <si>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</si>
  <si>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</si>
  <si>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</si>
  <si>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</si>
  <si>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</si>
  <si>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</si>
  <si>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</si>
  <si>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</si>
  <si>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</si>
  <si>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</si>
  <si>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</si>
  <si>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</si>
  <si>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</si>
  <si>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</si>
  <si>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</si>
  <si>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</si>
  <si>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</si>
  <si>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</si>
  <si>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</si>
  <si>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</si>
  <si>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</si>
  <si>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</si>
  <si>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</si>
  <si>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</si>
  <si>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</si>
  <si>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</si>
  <si>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</si>
  <si>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</si>
  <si>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</si>
  <si>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</si>
  <si>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</si>
  <si>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Anticipo Financiero</t>
  </si>
  <si>
    <t>Recursos externos</t>
  </si>
  <si>
    <t>Venta de servicios</t>
  </si>
  <si>
    <t>lsFuentesFinanciamiento</t>
  </si>
  <si>
    <t>Tipo de Intervención</t>
  </si>
  <si>
    <t>LsTipoEESS</t>
  </si>
  <si>
    <t>Tipo EESS</t>
  </si>
  <si>
    <t>Alquiler</t>
  </si>
  <si>
    <t>lsTipoIntervencion</t>
  </si>
  <si>
    <t>Reparación</t>
  </si>
  <si>
    <t>Mantenimiento</t>
  </si>
  <si>
    <t>lsMantenimientoyReparacion</t>
  </si>
  <si>
    <t>Compra</t>
  </si>
  <si>
    <t>2.2.5.1.01</t>
  </si>
  <si>
    <t>Alquiler de edicficio</t>
  </si>
  <si>
    <t>2.6.9.2.01</t>
  </si>
  <si>
    <t>Edificaciones no residenciales</t>
  </si>
  <si>
    <t>Servicios de pinturas y derivados con fines de higienes y embellecimiento</t>
  </si>
  <si>
    <t>Mantenimiento y reparación de obras civiles en instalaciones vacias</t>
  </si>
  <si>
    <t>2.7.2.1.01</t>
  </si>
  <si>
    <t>Mantenimiento y reparación de muebles y equipos de oficinas</t>
  </si>
  <si>
    <t>Mantenimiento y reparación de equipos para compuntación</t>
  </si>
  <si>
    <t>Mantenimiento y reparación de equipos de transporte</t>
  </si>
  <si>
    <t>PPGR4</t>
  </si>
  <si>
    <t>PPGR5</t>
  </si>
  <si>
    <t>Tipos de Acciones</t>
  </si>
  <si>
    <t>ls_TiposAcciones</t>
  </si>
  <si>
    <t>ls_ComprayAlquiler</t>
  </si>
  <si>
    <t>Vehículos y Equipo de Transporte</t>
  </si>
  <si>
    <t>Valor Total Estimado</t>
  </si>
  <si>
    <t>1. El Seibo</t>
  </si>
  <si>
    <t>7. Villa Riva</t>
  </si>
  <si>
    <t>Duarte</t>
  </si>
  <si>
    <t>6. Pimentel</t>
  </si>
  <si>
    <t>5. Las Guáranas</t>
  </si>
  <si>
    <t>4. Eugenio María de Hostos</t>
  </si>
  <si>
    <t>3. Castillo</t>
  </si>
  <si>
    <t>2. Arenoso</t>
  </si>
  <si>
    <t>1. San Francisco de Macorís</t>
  </si>
  <si>
    <t>Valverde</t>
  </si>
  <si>
    <t>5. Restauración</t>
  </si>
  <si>
    <t>4. Partido</t>
  </si>
  <si>
    <t>3. Loma de Cabrera</t>
  </si>
  <si>
    <t>Santiago</t>
  </si>
  <si>
    <t>2. El Pino</t>
  </si>
  <si>
    <t>1. Dajabón</t>
  </si>
  <si>
    <t>11. Vicente Noble</t>
  </si>
  <si>
    <t>Barahona</t>
  </si>
  <si>
    <t>10. Polo</t>
  </si>
  <si>
    <t>9. Paraíso</t>
  </si>
  <si>
    <t>8. Las Salinas</t>
  </si>
  <si>
    <t>7. La Ciénaga</t>
  </si>
  <si>
    <t>6. Jaquimeyes</t>
  </si>
  <si>
    <t>Peravia</t>
  </si>
  <si>
    <t>5. Fundación</t>
  </si>
  <si>
    <t>Pedernales</t>
  </si>
  <si>
    <t>4. Enriquillo</t>
  </si>
  <si>
    <t>3. El Peñón</t>
  </si>
  <si>
    <t>Montecristi</t>
  </si>
  <si>
    <t>2. Cabral</t>
  </si>
  <si>
    <t>1. Barahona</t>
  </si>
  <si>
    <t>5. Villa Jaragua</t>
  </si>
  <si>
    <t>Bahoruco</t>
  </si>
  <si>
    <t>4. Tamayo</t>
  </si>
  <si>
    <t>3. Los Ríos</t>
  </si>
  <si>
    <t>2. Galván</t>
  </si>
  <si>
    <t>Independencia</t>
  </si>
  <si>
    <t>1. Neiba</t>
  </si>
  <si>
    <t>10. Tábara Arriba</t>
  </si>
  <si>
    <t>Azua</t>
  </si>
  <si>
    <t>9. Sabana Yegua</t>
  </si>
  <si>
    <t>Espaillat</t>
  </si>
  <si>
    <t>8. Pueblo Viejo</t>
  </si>
  <si>
    <t>7. Peralta</t>
  </si>
  <si>
    <t>6. Padre Las Casas</t>
  </si>
  <si>
    <t>5. Las Yayas de Viajama</t>
  </si>
  <si>
    <t>4. Las Charcas</t>
  </si>
  <si>
    <t>3. Guayabal</t>
  </si>
  <si>
    <t>2. Estebanía</t>
  </si>
  <si>
    <t>1. Azua de Compostela</t>
  </si>
  <si>
    <t>Distrito Nacional</t>
  </si>
  <si>
    <t>PROVINCIAS</t>
  </si>
  <si>
    <t>MUNICIPIOS</t>
  </si>
  <si>
    <t>2. Miches</t>
  </si>
  <si>
    <t>1. Comendador</t>
  </si>
  <si>
    <t>2. Bánica</t>
  </si>
  <si>
    <t>3. El Llano</t>
  </si>
  <si>
    <t>4. Hondo Valle</t>
  </si>
  <si>
    <t>5. Juan Santiago</t>
  </si>
  <si>
    <t>6. Pedro Santana</t>
  </si>
  <si>
    <t>1. Moca</t>
  </si>
  <si>
    <t>2. Cayetano Germosén</t>
  </si>
  <si>
    <t>3. Gaspar Hernández</t>
  </si>
  <si>
    <t>4. Jamao al Norte</t>
  </si>
  <si>
    <t>1. Hato Mayor del Rey</t>
  </si>
  <si>
    <t>2. El Valle</t>
  </si>
  <si>
    <t>3. Sabana de la Mar</t>
  </si>
  <si>
    <t>1. Salcedo</t>
  </si>
  <si>
    <t>2. Tenares</t>
  </si>
  <si>
    <t>3. Villa Tapia</t>
  </si>
  <si>
    <t>1. Jimaní</t>
  </si>
  <si>
    <t>2. Cristóbal</t>
  </si>
  <si>
    <t>3. Duvergé</t>
  </si>
  <si>
    <t>4. La Descubierta</t>
  </si>
  <si>
    <t>5. Mella</t>
  </si>
  <si>
    <t>6. Postrer Río</t>
  </si>
  <si>
    <t>1. Higüey</t>
  </si>
  <si>
    <t>2. San Rafael del Yuma</t>
  </si>
  <si>
    <t>1. La Romana</t>
  </si>
  <si>
    <t>2. Guaymate</t>
  </si>
  <si>
    <t>3. Villa Hermosa</t>
  </si>
  <si>
    <t>1. La Concepción de La Vega</t>
  </si>
  <si>
    <t>2. Constanza</t>
  </si>
  <si>
    <t>3. Jarabacoa</t>
  </si>
  <si>
    <t>4. Jima Abajo</t>
  </si>
  <si>
    <t>1. Nagua</t>
  </si>
  <si>
    <t>2. Cabrera</t>
  </si>
  <si>
    <t>3. El Factor</t>
  </si>
  <si>
    <t>4. Río San Juan</t>
  </si>
  <si>
    <t>1. Bonao</t>
  </si>
  <si>
    <t>2. Maimón</t>
  </si>
  <si>
    <t>3. Piedra Blanca</t>
  </si>
  <si>
    <t>1. Montecristi</t>
  </si>
  <si>
    <t>2. Castañuela</t>
  </si>
  <si>
    <t>3. Guayubín</t>
  </si>
  <si>
    <t>4. Las Matas de Santa Cruz</t>
  </si>
  <si>
    <t>5. Pepillo Salcedo</t>
  </si>
  <si>
    <t>6. Villa Vásquez</t>
  </si>
  <si>
    <t>1. Monte Plata</t>
  </si>
  <si>
    <t>2. Bayaguana</t>
  </si>
  <si>
    <t>3. Peralvillo</t>
  </si>
  <si>
    <t>4 Sabana Grande de Boyá</t>
  </si>
  <si>
    <t>5 Yamasá</t>
  </si>
  <si>
    <t>1. Pedernales</t>
  </si>
  <si>
    <t>2. Oviedo</t>
  </si>
  <si>
    <t>1. Baní</t>
  </si>
  <si>
    <t>2. Nizao</t>
  </si>
  <si>
    <t>1. Puerto Plata</t>
  </si>
  <si>
    <t>2. Altamira</t>
  </si>
  <si>
    <t>3. Guananico</t>
  </si>
  <si>
    <t>4. Imbert</t>
  </si>
  <si>
    <t>5. Los Hidalgos</t>
  </si>
  <si>
    <t>6. Luperón</t>
  </si>
  <si>
    <t>7. Sosúa</t>
  </si>
  <si>
    <t>8. Villa Isabela</t>
  </si>
  <si>
    <t>9. Villa Montellano</t>
  </si>
  <si>
    <t>1. Samaná</t>
  </si>
  <si>
    <t>2. Las Terrenas</t>
  </si>
  <si>
    <t>3. Sánchez</t>
  </si>
  <si>
    <t>1. San Cristóbal</t>
  </si>
  <si>
    <t>2. Bajos de Haina</t>
  </si>
  <si>
    <t>3. Cambita Garabito</t>
  </si>
  <si>
    <t>4. Los Cacaos</t>
  </si>
  <si>
    <t>5. Sabana Grande de Palenque</t>
  </si>
  <si>
    <t>6. San Gregorio de Nigua</t>
  </si>
  <si>
    <t>7. Villa Altagracia</t>
  </si>
  <si>
    <t>8. Yaguate</t>
  </si>
  <si>
    <t>1. San José de Ocoa</t>
  </si>
  <si>
    <t>2. Rancho Arriba</t>
  </si>
  <si>
    <t>3. Sabana Larga</t>
  </si>
  <si>
    <t>1. San Juan de la Maguana</t>
  </si>
  <si>
    <t>2. Bohechío</t>
  </si>
  <si>
    <t>3. El Cercado</t>
  </si>
  <si>
    <t>4. Juan de Herrera</t>
  </si>
  <si>
    <t>5. Las Matas de Farfán</t>
  </si>
  <si>
    <t>6. Vallejuelo</t>
  </si>
  <si>
    <t>1. San Pedro de Macorís</t>
  </si>
  <si>
    <t>2. Consuelo</t>
  </si>
  <si>
    <t>3. Guayacanes</t>
  </si>
  <si>
    <t>4. San José de Los Llanos</t>
  </si>
  <si>
    <t>5. Quisqueya</t>
  </si>
  <si>
    <t>6. Ramón Santana</t>
  </si>
  <si>
    <t>1. Cotuí</t>
  </si>
  <si>
    <t>2. Cevicos</t>
  </si>
  <si>
    <t>3. Fantino</t>
  </si>
  <si>
    <t>4. La Mata</t>
  </si>
  <si>
    <t>1. Santiago</t>
  </si>
  <si>
    <t>2. Bisonó</t>
  </si>
  <si>
    <t>3. Jánico</t>
  </si>
  <si>
    <t>4. Licey al Medio</t>
  </si>
  <si>
    <t>5. Puñal</t>
  </si>
  <si>
    <t>6. Sabana Iglesia</t>
  </si>
  <si>
    <t>8. San José de las Matas</t>
  </si>
  <si>
    <t>7. Tamboril</t>
  </si>
  <si>
    <t>9. Villa González</t>
  </si>
  <si>
    <t>1. San Ignacio de Sabaneta</t>
  </si>
  <si>
    <t>2. Los Almácigos</t>
  </si>
  <si>
    <t>3. Monción</t>
  </si>
  <si>
    <t>1. Santo Domingo Este</t>
  </si>
  <si>
    <t>2. Boca Chica</t>
  </si>
  <si>
    <t>3. Los Alcarrizos</t>
  </si>
  <si>
    <t>4. Pedro Brand</t>
  </si>
  <si>
    <t>5. San Antonio de Guerra</t>
  </si>
  <si>
    <t>6. Santo Domingo Norte</t>
  </si>
  <si>
    <t>7. Santo Domingo Oeste</t>
  </si>
  <si>
    <t>1. Mao</t>
  </si>
  <si>
    <t>2. Esperanza</t>
  </si>
  <si>
    <t>3. Laguna Salada</t>
  </si>
  <si>
    <t>REGIONES</t>
  </si>
  <si>
    <t>2.6.4.1.01</t>
  </si>
  <si>
    <t>Identificación de necesidades de equipos</t>
  </si>
  <si>
    <t>Identificacion de necesidades de infraestructuras</t>
  </si>
  <si>
    <t>Identificación de necesidades de insumos</t>
  </si>
  <si>
    <t>Nómina</t>
  </si>
  <si>
    <t>DISTRITO NACIONAL</t>
  </si>
  <si>
    <t>MONTE PLATA</t>
  </si>
  <si>
    <t>SANTO DOMINGO</t>
  </si>
  <si>
    <t>PERAVIA</t>
  </si>
  <si>
    <t>ESPAILLAT</t>
  </si>
  <si>
    <t>PUERTO PLATA</t>
  </si>
  <si>
    <t>SANTIAGO</t>
  </si>
  <si>
    <t>DUARTE</t>
  </si>
  <si>
    <t>HERMANAS MIRABAL</t>
  </si>
  <si>
    <t>BAHORUCO</t>
  </si>
  <si>
    <t>BARAHONA</t>
  </si>
  <si>
    <t>INDEPENDENCIA</t>
  </si>
  <si>
    <t>PEDERNALES</t>
  </si>
  <si>
    <t>EL SEIBO</t>
  </si>
  <si>
    <t>HATO MAYOR</t>
  </si>
  <si>
    <t>LA ALTAGRACIA</t>
  </si>
  <si>
    <t>LA ROMANA</t>
  </si>
  <si>
    <t>AZUA</t>
  </si>
  <si>
    <t>SAN JUAN</t>
  </si>
  <si>
    <t>MONTECRISTI</t>
  </si>
  <si>
    <t>VALVERDE</t>
  </si>
  <si>
    <t>LA VEGA</t>
  </si>
  <si>
    <t>MONSEÑOR NOUEL</t>
  </si>
  <si>
    <t>DAJABÓN</t>
  </si>
  <si>
    <t>ELÍAS PIÑA</t>
  </si>
  <si>
    <t>MARÍA TRINIDAD SÁNCHEZ</t>
  </si>
  <si>
    <t>SAMANÁ</t>
  </si>
  <si>
    <t>SAN CRISTÓBAL</t>
  </si>
  <si>
    <t>SAN JOSÉ DE OCOA</t>
  </si>
  <si>
    <t>SAN PEDRO DE MACORÍS</t>
  </si>
  <si>
    <t>SÁNCHEZ RAMÍREZ</t>
  </si>
  <si>
    <t>SANTIAGO RODRÍGUEZ</t>
  </si>
  <si>
    <t>Dajabon</t>
  </si>
  <si>
    <t>El_Seibo</t>
  </si>
  <si>
    <t>Elias_Pina</t>
  </si>
  <si>
    <t>Hato_Mayor</t>
  </si>
  <si>
    <t>Hermanas_Mirabal</t>
  </si>
  <si>
    <t>La_Altagracia</t>
  </si>
  <si>
    <t>La_Romana</t>
  </si>
  <si>
    <t>La_Vega</t>
  </si>
  <si>
    <t>Monte_Plata</t>
  </si>
  <si>
    <t>Maria_Trinidad_Sanchez</t>
  </si>
  <si>
    <t>Monsenor_Nouel</t>
  </si>
  <si>
    <t>Puerto_Plata</t>
  </si>
  <si>
    <t>Samana</t>
  </si>
  <si>
    <t>San_Cristobal</t>
  </si>
  <si>
    <t>San_Jose_de_Ocoa</t>
  </si>
  <si>
    <t>San_Juan</t>
  </si>
  <si>
    <t>San_Pedro_de_Macoris</t>
  </si>
  <si>
    <t>Sanchez_Ramirez</t>
  </si>
  <si>
    <t>Santiago_Rodriguez</t>
  </si>
  <si>
    <t>Santo_Domingo</t>
  </si>
  <si>
    <t>Distrito_Nacional</t>
  </si>
  <si>
    <t>ListaProvincia</t>
  </si>
  <si>
    <t>Administrativo</t>
  </si>
  <si>
    <t>Financiero</t>
  </si>
  <si>
    <t>Tecnología</t>
  </si>
  <si>
    <t>Monitoreo</t>
  </si>
  <si>
    <t>Servicios Diagnósticos</t>
  </si>
  <si>
    <t>URGM</t>
  </si>
  <si>
    <t>Atencion a los Usuarios</t>
  </si>
  <si>
    <t>Tipo de Equipo</t>
  </si>
  <si>
    <t>lsInsumosEquipos</t>
  </si>
  <si>
    <t>lsEquiposTransporte</t>
  </si>
  <si>
    <t>2.6.4.2.01</t>
  </si>
  <si>
    <t>2.6.4.8.01</t>
  </si>
  <si>
    <t>Item</t>
  </si>
  <si>
    <t>POA</t>
  </si>
  <si>
    <t>AREA</t>
  </si>
  <si>
    <t>TIPO</t>
  </si>
  <si>
    <t>ID_Dependendencia</t>
  </si>
  <si>
    <t>Nominas</t>
  </si>
  <si>
    <t>SNS - Dirección Central</t>
  </si>
  <si>
    <t>Dirección</t>
  </si>
  <si>
    <t>Sub Dirección</t>
  </si>
  <si>
    <t xml:space="preserve">Oficina: </t>
  </si>
  <si>
    <t xml:space="preserve">División: </t>
  </si>
  <si>
    <t xml:space="preserve">Departamento: </t>
  </si>
  <si>
    <t xml:space="preserve">Sub Dirección: </t>
  </si>
  <si>
    <t xml:space="preserve">Dirección: </t>
  </si>
  <si>
    <t>Estimación de ingresos por cuentas</t>
  </si>
  <si>
    <t>Otros Aportes</t>
  </si>
  <si>
    <t>Aportes SNS Nómina</t>
  </si>
  <si>
    <t>Venta de Servicios y Otros Ingresos</t>
  </si>
  <si>
    <t>Total Ingresos RD$</t>
  </si>
  <si>
    <t>Otras Señales</t>
  </si>
  <si>
    <t>Cumplimiento de productos y actividades del POA DCSNS</t>
  </si>
  <si>
    <t>Dependencias con un cumplimiento del POA mayor a 75%</t>
  </si>
  <si>
    <t>Dependencias que reportan ejecución trimestral del POA</t>
  </si>
  <si>
    <t>Ejecución del Plan de Monitoreo y Evaluación del POA</t>
  </si>
  <si>
    <t>Implementación del programa de visitas de los SRS a los EESS</t>
  </si>
  <si>
    <t>Implementación del sistema de facturación hospitalaria</t>
  </si>
  <si>
    <t xml:space="preserve">Ejecución presupuestaria </t>
  </si>
  <si>
    <t xml:space="preserve">Cumplimiento del Plan Anual de Compras </t>
  </si>
  <si>
    <t>Ahorro en las compras gubernamentales</t>
  </si>
  <si>
    <t>Desviaciones del Plan Anual de Compras</t>
  </si>
  <si>
    <t>Reportes oportunos de rendición de cuentas de la Red</t>
  </si>
  <si>
    <t xml:space="preserve">Gestión oportuna de entrega </t>
  </si>
  <si>
    <t>Ejecución del Plan de Mantenimiento Preventivo</t>
  </si>
  <si>
    <t>Respuesta a requerimientos de estadísticas</t>
  </si>
  <si>
    <t>Procesos automatizados</t>
  </si>
  <si>
    <t>Servicios Regionales con OAI en funcionamiento</t>
  </si>
  <si>
    <t>Nivel de implementación del Plan de Comunicaciones del SNS</t>
  </si>
  <si>
    <t>Nivel de implementación del programa de incentivo y régimen de consecuencias</t>
  </si>
  <si>
    <t xml:space="preserve">Nivel de satisfacción laboral </t>
  </si>
  <si>
    <t>Índice de rotaciones internas</t>
  </si>
  <si>
    <t xml:space="preserve">Nivel de implementación del programa de capacitación </t>
  </si>
  <si>
    <t>Nivel de implementación del expediente clínico</t>
  </si>
  <si>
    <t>Utilización del expediente clinico en los EESS priorizados</t>
  </si>
  <si>
    <t>Establecimientos de Salud que cuentan con cartera de servicios actualizada</t>
  </si>
  <si>
    <t>Establecimientos de Salud habilitados</t>
  </si>
  <si>
    <t>Nivel de atisfacción de usuario alcanzado</t>
  </si>
  <si>
    <t>Referencias válidas</t>
  </si>
  <si>
    <t>Contarreferencias emitidas</t>
  </si>
  <si>
    <t>Nivel de implementación del Plan de Gestión de los desechos y residuos hospitalarios</t>
  </si>
  <si>
    <t xml:space="preserve">Resolución de lista de espera quirúrgica </t>
  </si>
  <si>
    <t>Establecimientos de salud que realizan partos acorde a los estandares</t>
  </si>
  <si>
    <t xml:space="preserve">Establecimientos de Salud valorados por encima del 60% </t>
  </si>
  <si>
    <t>Adherencia a protocolos</t>
  </si>
  <si>
    <t xml:space="preserve">Evaluación del portal de transparencia de la DCSNS </t>
  </si>
  <si>
    <t>Datos auditado y validados</t>
  </si>
  <si>
    <t>Columna1</t>
  </si>
  <si>
    <t>Nivel de implementación del Programa de Seguridad Hospitalaria</t>
  </si>
  <si>
    <t>Cobertura de atención odontológica</t>
  </si>
  <si>
    <t>Comité Farmaco-Terapéutica conformados</t>
  </si>
  <si>
    <t>Disponibilidad de medicamentos trazadores en los EESS</t>
  </si>
  <si>
    <t xml:space="preserve">BLH instalado y funcionado </t>
  </si>
  <si>
    <t xml:space="preserve">Frecuencia Eventos adversos </t>
  </si>
  <si>
    <t>Evaluación Hospitalaria</t>
  </si>
  <si>
    <t>Planes de Emergencia y Desastres de la Red</t>
  </si>
  <si>
    <t>Incremento de la provisión servicios diagnósticos por nivel de atención</t>
  </si>
  <si>
    <t>Unidades transfundidas acorde a necesidades</t>
  </si>
  <si>
    <t>Nivel de cumplimiento del tablero de indicadores de gestión por SRS</t>
  </si>
  <si>
    <t>Dirección Financiera</t>
  </si>
  <si>
    <t>Dirección Administrativa</t>
  </si>
  <si>
    <t>Dirección Centros Hospitalarios</t>
  </si>
  <si>
    <t>Oportunidad de respuesta a requerimientos estadísticos</t>
  </si>
  <si>
    <t>Línea Base</t>
  </si>
  <si>
    <t>S/D</t>
  </si>
  <si>
    <t xml:space="preserve">Macroprocesos priorizados definidos </t>
  </si>
  <si>
    <t>Dependencias con inventario actualizado</t>
  </si>
  <si>
    <t>Índice de uso TIC e implementación de gobierno electrónico</t>
  </si>
  <si>
    <t>Adherencia al protocolo de atención obstétrica</t>
  </si>
  <si>
    <t>Adherencia al protocolo de atención neonatal</t>
  </si>
  <si>
    <t xml:space="preserve">Usuarios con patologías crónicas en seguimiento </t>
  </si>
  <si>
    <t>Nivel de cumplimiento del plan de mejora CAF por etapas</t>
  </si>
  <si>
    <t>Reporte Eventos adversos</t>
  </si>
  <si>
    <t xml:space="preserve">Nombre Indicador </t>
  </si>
  <si>
    <r>
      <t>&lt;</t>
    </r>
    <r>
      <rPr>
        <sz val="9.9"/>
        <color theme="1"/>
        <rFont val="Times New Roman"/>
        <family val="1"/>
      </rPr>
      <t>20%</t>
    </r>
  </si>
  <si>
    <r>
      <t>&lt;</t>
    </r>
    <r>
      <rPr>
        <sz val="9.9"/>
        <color theme="1"/>
        <rFont val="Times New Roman"/>
        <family val="1"/>
      </rPr>
      <t>15%</t>
    </r>
  </si>
  <si>
    <r>
      <t>&lt;</t>
    </r>
    <r>
      <rPr>
        <sz val="9.9"/>
        <color theme="1"/>
        <rFont val="Times New Roman"/>
        <family val="1"/>
      </rPr>
      <t>35%</t>
    </r>
  </si>
  <si>
    <t>Línea Basal</t>
  </si>
  <si>
    <t xml:space="preserve">Meta </t>
  </si>
  <si>
    <t xml:space="preserve">Numerador </t>
  </si>
  <si>
    <t>Denominador</t>
  </si>
  <si>
    <t>Rango de Gestión</t>
  </si>
  <si>
    <t xml:space="preserve">Bueno </t>
  </si>
  <si>
    <t>Aceptable</t>
  </si>
  <si>
    <t>Deficiente</t>
  </si>
  <si>
    <t>Número de SRS con OAI conformada y funcionando</t>
  </si>
  <si>
    <t>Excelente</t>
  </si>
  <si>
    <t>3 a 5</t>
  </si>
  <si>
    <t>6 a 7</t>
  </si>
  <si>
    <t>0 a 2</t>
  </si>
  <si>
    <t>&lt;75</t>
  </si>
  <si>
    <t>&lt;89 - &gt;76</t>
  </si>
  <si>
    <t>&lt;99 - &gt;90</t>
  </si>
  <si>
    <t xml:space="preserve">Número de objetivos cumplidos </t>
  </si>
  <si>
    <t>&gt;90</t>
  </si>
  <si>
    <t>&lt;89 - &gt;80</t>
  </si>
  <si>
    <t>&lt;79 - &gt;70</t>
  </si>
  <si>
    <t>&lt;69</t>
  </si>
  <si>
    <t>Número de dependencias con una ejecución del POA &gt;75%</t>
  </si>
  <si>
    <t>&gt;85</t>
  </si>
  <si>
    <t>&lt;84 - &gt;75</t>
  </si>
  <si>
    <t>&lt;74 - &gt;70</t>
  </si>
  <si>
    <t>Número de objetivos programados x 100</t>
  </si>
  <si>
    <t>Total de dependencias con POA formulado  x 100</t>
  </si>
  <si>
    <t>Número de macroprocesos definidos</t>
  </si>
  <si>
    <t>Total de macroprocesos priorizados x 100</t>
  </si>
  <si>
    <t xml:space="preserve"> &gt;90</t>
  </si>
  <si>
    <t>&lt;79 - &gt;75</t>
  </si>
  <si>
    <t>&lt;74</t>
  </si>
  <si>
    <t>Número de dependencias con RTP entregado</t>
  </si>
  <si>
    <t>Número acciones de monitoreo y evaluación del POA realizadas</t>
  </si>
  <si>
    <t>Número de mejoras (criterios CAF) aplicados</t>
  </si>
  <si>
    <t>Total acciones de monitoreo y evaluación del POA programadas x 100</t>
  </si>
  <si>
    <t xml:space="preserve">Total de ítems a evaluar </t>
  </si>
  <si>
    <t xml:space="preserve">Número de ítems cumplidos </t>
  </si>
  <si>
    <t>Total de de mejoras (criterios CAF) asignadas x 100</t>
  </si>
  <si>
    <t>Total indicadores del tablero de gestión x 100</t>
  </si>
  <si>
    <t>Número de indicadores del tablero de gestión logrados &gt;70%</t>
  </si>
  <si>
    <t>&lt;89 - &gt;75</t>
  </si>
  <si>
    <t>&lt;74 - &gt;65</t>
  </si>
  <si>
    <t>&lt;64</t>
  </si>
  <si>
    <t>Número de visita realizadas a los EESS</t>
  </si>
  <si>
    <t>Total de visitas programadas x 100</t>
  </si>
  <si>
    <t>Primer Trimestre</t>
  </si>
  <si>
    <t>Segundo Trimestre</t>
  </si>
  <si>
    <t>Tercer Trimestre</t>
  </si>
  <si>
    <t>Cuarto Trimestre</t>
  </si>
  <si>
    <t>Área Organizacional</t>
  </si>
  <si>
    <t>Nº Productos</t>
  </si>
  <si>
    <t>Nº Actividades</t>
  </si>
  <si>
    <t>% (Actividades)</t>
  </si>
  <si>
    <t>% (Presupuesto)</t>
  </si>
  <si>
    <t>Total</t>
  </si>
  <si>
    <t>Dirección Planificación y Desarrollo</t>
  </si>
  <si>
    <t>% (Productos)</t>
  </si>
  <si>
    <t>Servicios Diagnósticos y Sangre (SDS)</t>
  </si>
  <si>
    <t>Cantidad acciones/actividades/trimestre</t>
  </si>
  <si>
    <t>Odontología (ODO)</t>
  </si>
  <si>
    <t>Dirección Gestión de la Información</t>
  </si>
  <si>
    <t>Gestión Clínica (DGC)</t>
  </si>
  <si>
    <t>Porcentaje</t>
  </si>
  <si>
    <t>Dirección de Comunicaciones</t>
  </si>
  <si>
    <t>Listado de participantes</t>
  </si>
  <si>
    <t>Listado de Participantes</t>
  </si>
  <si>
    <t>Cartuchos de tintas para impresoras a color</t>
  </si>
  <si>
    <t>Dirección Recursos Humanos</t>
  </si>
  <si>
    <t>Listado de Participación</t>
  </si>
  <si>
    <t xml:space="preserve">Plan </t>
  </si>
  <si>
    <t>Infome</t>
  </si>
  <si>
    <t>Plan implementación de la estructura</t>
  </si>
  <si>
    <t>Dirección Jurídica</t>
  </si>
  <si>
    <t>Dirección de Recursos Humanos</t>
  </si>
  <si>
    <t>Actas de concurso</t>
  </si>
  <si>
    <t>Publicación</t>
  </si>
  <si>
    <t>Ficha</t>
  </si>
  <si>
    <t>Dirección Emergencias Médicas</t>
  </si>
  <si>
    <t>LE.1 - Calidad en la prestación de los servicios de salud</t>
  </si>
  <si>
    <t>LE.2 - Desarrollo de las redes integradas de servicios de salud fundamentada en el Modelo de Atención</t>
  </si>
  <si>
    <t>LE.3 - Fortalecimiento de la gestión y desarrollo de los recursos humanos</t>
  </si>
  <si>
    <t>LE.4 - Fortalecimiento Institucional</t>
  </si>
  <si>
    <t>LE. 1</t>
  </si>
  <si>
    <t>LE. 2</t>
  </si>
  <si>
    <t>LE. 3</t>
  </si>
  <si>
    <t>LE. 4</t>
  </si>
  <si>
    <t>Mejorar la provisión de los servicios de salud con enfoque en la promoción de la salud, prevención de la enfermedad y control de las enfermedades.</t>
  </si>
  <si>
    <t>Asegurar la calidad de la atención y seguridad del paciente en el marco de los derechos de las personas, que se traduzca en un incremento de la confianza y satisfacción de los usuarios de los servicios de salud</t>
  </si>
  <si>
    <t xml:space="preserve">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</si>
  <si>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Disminuida la morbi-mortalidad materna, neonatal e infantil, mediante el fortalecimiento y la integración de los servicios de salud antes de la concepción, durante el embarazo, el parto y los primeros años de vida, garantizando la calidad de la atención.</t>
  </si>
  <si>
    <t>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</si>
  <si>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</si>
  <si>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</si>
  <si>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</si>
  <si>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Fortalecida la calidad de la atención en salud como resultado del seguimiento a los aspectos técnicos y no técnicos de la atención, que disminuya el riesgo de la seguridad del paciente y de los resultados esperados de salud</t>
  </si>
  <si>
    <t>Fortalecer el Primer Nivel de Atención incrementando su capacidad de resolución para satisfacer las necesidades de salud de la población</t>
  </si>
  <si>
    <t>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</si>
  <si>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Garantizado el cierre de brecha según cartera de servicios y Modelo de Atención en términos de recursos, a través del adecuado financiamiento del PN con las metas de la Red Pública</t>
  </si>
  <si>
    <t>Avanzar en la integración de las redes de servicios, asegurando la integralidad de la atención de acuerdo a las necesidades territoriales de la población</t>
  </si>
  <si>
    <t>Garantizada la atención integral con calidad y oportunidad, mediante la coordinación clínica y asistencial de los servicios de salud</t>
  </si>
  <si>
    <t>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</si>
  <si>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Redes de servicios ofertando servicios de promoción de la salud y prevención de la enfermedad, que han integrado las intervenciones de salud pública y de carácter colectivo</t>
  </si>
  <si>
    <t>Aumentada la eficacia, eficiencia y equidad de la prestación de los servicios de salud a través de la reorganización y transformación de las estructuras de redes de servicios</t>
  </si>
  <si>
    <t>Fortalecer las capacidades de planificación estratégica de la fuerza laboral, incluyendo el análisis de la movilidad profesional, con el fin de proyectar y responder a las necesidades del personal de salud a mediano y largo plazo, con el apoyo de un sistema nacional de información de recursos humanos</t>
  </si>
  <si>
    <t>Reducida las disparidades en la disponibilidad de personal médico especializado y personal licenciado en enfermería  que existen los diferentes niveles</t>
  </si>
  <si>
    <t xml:space="preserve">Desarrollar condiciones y capacidades en los colaboradores del SNS para mejorar el desempeño institucional, ampliar el acceso y cobertura a los servicios integrales de salud </t>
  </si>
  <si>
    <t>Personal trabaja bajo un clima de satisfacción, realización personal y sentido de pertenencia hacia la institución</t>
  </si>
  <si>
    <t xml:space="preserve">Desarrollados e implementados los aspectos de gestión relacionados con seguridad y salud en el trabajo </t>
  </si>
  <si>
    <t>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</si>
  <si>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Mejorada la sostenibilidad financiera de la Red SNS mediante el control de gastos, saneamiento de las deudas e incremento de las distintas fuentes de financiamiento con el fin de garantizar la prestación de servicios en salud con oportunidad y eficiencia</t>
  </si>
  <si>
    <t>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</si>
  <si>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Obj1.1 - Mejorar la provisión de los servicios de salud con enfoque en la promoción de la salud, prevención de la enfermedad y control de las enfermedades.</t>
  </si>
  <si>
    <t>Obj1.2 - Asegurar la calidad de la atención y seguridad del paciente en el marco de los derechos de las personas, que se traduzca en un incremento de la confianza y satisfacción de los usuarios de los servicios de salud</t>
  </si>
  <si>
    <t>Obj2.1 - Fortalecer el Primer Nivel de Atención incrementando su capacidad de resolución para satisfacer las necesidades de salud de la población</t>
  </si>
  <si>
    <t>Obj2.2 - Avanzar en la integración de las redes de servicios, asegurando la integralidad de la atención de acuerdo a las necesidades territoriales de la población</t>
  </si>
  <si>
    <t>Prensa y Relaciones Públicas (PRP)</t>
  </si>
  <si>
    <t>Comunicación Digital (DCD)</t>
  </si>
  <si>
    <t>Identidad Institucional (DID)</t>
  </si>
  <si>
    <t>Litigios (DLI)</t>
  </si>
  <si>
    <t>Elaboración Documentos Legales (EDL)</t>
  </si>
  <si>
    <t>Oficina Acceso a la Información (OAI)</t>
  </si>
  <si>
    <t>Oficina Acceso a la Información</t>
  </si>
  <si>
    <t>Registro y Control (DRC)</t>
  </si>
  <si>
    <t>Evaluación del Desempeño y Capacitación (EDC)</t>
  </si>
  <si>
    <t>División Nómina (DNO)</t>
  </si>
  <si>
    <t>Relaciones Laborales y Seguridad Social (RLSS)</t>
  </si>
  <si>
    <t>Reclutamiento y Selección de Personal (RSP)</t>
  </si>
  <si>
    <t>División Pasantía Médica (DPM)</t>
  </si>
  <si>
    <t>Dirección de Fiscalización y Control</t>
  </si>
  <si>
    <t>Formulación, Monitoreo y Evaluación PPP (FME)</t>
  </si>
  <si>
    <t>Desarrollo Institucional (DDI)</t>
  </si>
  <si>
    <t>División Proyectos en Salud (DPS)</t>
  </si>
  <si>
    <t>División Cooperación Internacional (DCI)</t>
  </si>
  <si>
    <t>Calidad en la Gestión (DCG)</t>
  </si>
  <si>
    <t>Compras y Contrataciones (DCC)</t>
  </si>
  <si>
    <t>Servicios Generales (DSG)</t>
  </si>
  <si>
    <t>División Almacén y Suministro (DAS)</t>
  </si>
  <si>
    <t>División Correspondencia y Archivo (DCA)</t>
  </si>
  <si>
    <t>División Mayordomía (DMA)</t>
  </si>
  <si>
    <t>Infraestructura y Mantenimiento</t>
  </si>
  <si>
    <t>División Activo Fijo</t>
  </si>
  <si>
    <t>Dirección de Tecnologías de la Información y Comunicación</t>
  </si>
  <si>
    <t>Operaciones TIC (OTIC)</t>
  </si>
  <si>
    <t>Desarrollo e Implementación de Sistemas (DIS)</t>
  </si>
  <si>
    <t>Seguridad y Monitoreo TIC (SMT)</t>
  </si>
  <si>
    <t>Administración Servicios TIC (AST)</t>
  </si>
  <si>
    <t>Contabilidad (CNT)</t>
  </si>
  <si>
    <t>Tesorería (DTE)</t>
  </si>
  <si>
    <t>Presupuesto (PRE)</t>
  </si>
  <si>
    <t>Gestión de Emergencias Extrahospitalarias (GEE)</t>
  </si>
  <si>
    <t>Operaciones de Emergencias Centros de Salud (OECS)</t>
  </si>
  <si>
    <t>Prevención y Gestión de Riesgos y Desastres (PGRD)</t>
  </si>
  <si>
    <t>Desarrollo Servicios Emergencias Médicas (DSEM)</t>
  </si>
  <si>
    <t>Dirección Medicamentos e Insumos</t>
  </si>
  <si>
    <t>Gestión de Medicamentos e Insumos (GMI)</t>
  </si>
  <si>
    <t>Análisis de Informaicón y Boletines (AIB)</t>
  </si>
  <si>
    <t>Auditoría Calidad del Dato (ACD)</t>
  </si>
  <si>
    <t>Análisis y Estudio (DAE)</t>
  </si>
  <si>
    <t>Estadísticas (DEE)</t>
  </si>
  <si>
    <t>Dirección Gestión de Calidad en los Servicios de Salud</t>
  </si>
  <si>
    <t>Monitoreo de Calidad Servicios de Salud (CSS)</t>
  </si>
  <si>
    <t>Atención a Usuarios (DAU)</t>
  </si>
  <si>
    <t>Prevención y Control de Riesgo Biológico (CRB)</t>
  </si>
  <si>
    <t>Seguimiento a la Habilitación Hospitalaria (SHH)</t>
  </si>
  <si>
    <t xml:space="preserve">Dirección Materno, Infantil y Adolescentes </t>
  </si>
  <si>
    <t>Departamento Materno Infantil (MAI)</t>
  </si>
  <si>
    <t>División Adolescentes (ADO)</t>
  </si>
  <si>
    <t xml:space="preserve">Dirección de Asistencia a la Red de Servicios de Salud </t>
  </si>
  <si>
    <t>Gestión de Servicios Hospitalarios</t>
  </si>
  <si>
    <t>División Servicios Segundo Nivel de Atención (SNA)</t>
  </si>
  <si>
    <t>División Servicios Tercer Nivel de Atención (TNA)</t>
  </si>
  <si>
    <t>Desarrollo Servicios Hospitalarios (DSH)</t>
  </si>
  <si>
    <t>Dirección Primer Nivel de Atención</t>
  </si>
  <si>
    <t>Gestión de Servicios de Salud PN (SSPN)</t>
  </si>
  <si>
    <t>División Operaciones Primer Nivel de Atención (OPN)</t>
  </si>
  <si>
    <t>División Servicios Primer Nivel de Atención (SPNA)</t>
  </si>
  <si>
    <t>Desarrollo Servicios de Salud Primer Nivel (DSPN)</t>
  </si>
  <si>
    <t>DCE</t>
  </si>
  <si>
    <t>ADM</t>
  </si>
  <si>
    <t>DRH</t>
  </si>
  <si>
    <t>DFC</t>
  </si>
  <si>
    <t>DPD</t>
  </si>
  <si>
    <t>DEM</t>
  </si>
  <si>
    <t>DMI</t>
  </si>
  <si>
    <t>DGI</t>
  </si>
  <si>
    <t>TIC</t>
  </si>
  <si>
    <t>DFI</t>
  </si>
  <si>
    <t>MIA</t>
  </si>
  <si>
    <t>DAR</t>
  </si>
  <si>
    <t>DCH</t>
  </si>
  <si>
    <t>DPN</t>
  </si>
  <si>
    <t>Seguridad</t>
  </si>
  <si>
    <t>Seguridad (DSF)</t>
  </si>
  <si>
    <t>DSF</t>
  </si>
  <si>
    <t>Asegurar la calidad y efectividad de la gestión institucional del SNS a través de la implementación de un conjunto de intervenciones de gestión del cambio</t>
  </si>
  <si>
    <t>Obj4.1 - Asegurar la calidad y efectividad de la gestión institucional del SNS a través de la implementación de un conjunto de intervenciones de gestión del cambio</t>
  </si>
  <si>
    <t>Obj3.1 - Fortalecer las capacidades de planificación estratégica de la fuerza laboral, incluyendo el análisis de la movilidad profesional, con el fin de proyectar y responder a las necesidades del personal de salud a mediano y largo plazo</t>
  </si>
  <si>
    <t>Incrementada las competencias  y resolución de los colaboradores, de acuerdo a la complejidad de sus funciones, las necesidades de salud de la población y los compromisos del sector</t>
  </si>
  <si>
    <t xml:space="preserve">Obj3.2 - Desarrollar condiciones y capacidades en los colaboradores para mejorar el desempeño institucional, ampliar el acceso y cobertura a los servicios integrales de salud </t>
  </si>
  <si>
    <t>GCSS</t>
  </si>
  <si>
    <t>Producto</t>
  </si>
  <si>
    <t>2.2.9.2.01</t>
  </si>
  <si>
    <t xml:space="preserve"> </t>
  </si>
  <si>
    <t>PORTAL TRANSPARENCIA</t>
  </si>
  <si>
    <t>Resultados institucionales</t>
  </si>
  <si>
    <t>PEI</t>
  </si>
  <si>
    <t>Alineación END</t>
  </si>
  <si>
    <t>Indicador (es)</t>
  </si>
  <si>
    <t>Línea base</t>
  </si>
  <si>
    <t>Objetivo General END</t>
  </si>
  <si>
    <t>Objetivo Específico</t>
  </si>
  <si>
    <t>END</t>
  </si>
  <si>
    <t>Línea de Acción END</t>
  </si>
  <si>
    <t>Meta Objetivo de Desarrollo Sostenible directamente alineado</t>
  </si>
  <si>
    <t xml:space="preserve">Año*  </t>
  </si>
  <si>
    <t>Valor</t>
  </si>
  <si>
    <t>Años</t>
  </si>
  <si>
    <t>Garantizada la afiliación, financiamiento y acceso al CNSS de grupos no integrados a la Seguridad Social</t>
  </si>
  <si>
    <t>Porcentaje de la población afiliada al RCS a base del levantamiento general</t>
  </si>
  <si>
    <t>2.2 Salud y Seguridad social integral</t>
  </si>
  <si>
    <t>1.1.1 Garantizar el derecho de la población al acceso a un modelo de atención integral, con calidad y calidez, que privilegie la promoción de la salud y la prevención de la enfermedad, mediante la consolidación del Sistema Nacional de Salud.</t>
  </si>
  <si>
    <t>1.1.1.12 Asegurar a la población la provisión efectiva de información en torno a su derecho a la salud y a la seguridad social en salud, tomando en cuenta las necesidades de los distintos grupos poblacionales, ciclos de vida y un enfoque preventivo.</t>
  </si>
  <si>
    <t>Lograr la cobertura sanitaria universal, en particular la protección contra los riesgos financieros, el acceso a servicios de salud esenciales de calidad y el acceso a medicamentos y vacunas seguros, eficaces, asequibles y de calidad para todos</t>
  </si>
  <si>
    <t>Mejorada y aumentada la oportunidad y calidad de cumplimiento de los lineamientos emitidos por el CNSS a las instancias del SDSS.</t>
  </si>
  <si>
    <t>Nivel de ejecución de las resoluciones emitidas por el CNSS</t>
  </si>
  <si>
    <t>2.2.2</t>
  </si>
  <si>
    <t>Universalizar el</t>
  </si>
  <si>
    <t>aseguramiento en salud</t>
  </si>
  <si>
    <t>para garantizar el acceso</t>
  </si>
  <si>
    <t>a servicios de salud y</t>
  </si>
  <si>
    <t>reducir el gasto de</t>
  </si>
  <si>
    <t>bolsillo.</t>
  </si>
  <si>
    <t>2.2.2.2 Reforzar las funciones de rectoría, regulación y supervisión de las</t>
  </si>
  <si>
    <t>instancias del Sistema Dominicano de Seguridad Social (SDSS) para asegurar</t>
  </si>
  <si>
    <t>sostenibilidad financiera, calidad, equidad, oportunidad, pertinencia, eficiencia de</t>
  </si>
  <si>
    <t>costos y expansión de la canasta de prestaciones del Plan Básico de Salud.</t>
  </si>
  <si>
    <t>Crear a todos los niveles instituciones eficaces y transparentes que rindan cuentas.</t>
  </si>
  <si>
    <t xml:space="preserve">Aumentado el nivel de la calidad de los servicios ofrecidos por el CNSS a las personas  afiliadas </t>
  </si>
  <si>
    <t>Porcentaje de satisfacción de los servicios ofrecidos por el CNSS</t>
  </si>
  <si>
    <t>1.1 Administración pública eficiente, transparente y orientada a resultados</t>
  </si>
  <si>
    <t>1.1.1 Estructurar una administración pública eficiente que actúe con honestidad, transparencia y rendición de cuentas y se oriente a la obtención de resultados en beneficio de la sociedad y del desarrollo nacional y local.</t>
  </si>
  <si>
    <t xml:space="preserve">1.1.1.4 Promover la gestión integrada de procesos institucionales, basada en medición, monitoreo y evaluación sistemática. </t>
  </si>
  <si>
    <t>Emitidas las resoluciones que aprueben aumento o actualizacion de las capitas equitativas para un unico plan basico de salud en todos los regimenes.</t>
  </si>
  <si>
    <t>Porcentaje de reducción de la brecha entre cápitas de los diferentes Regiménes del SFS</t>
  </si>
  <si>
    <t xml:space="preserve">Aumentada la cobertura de la población beneficiaria de pensiones solidarias </t>
  </si>
  <si>
    <t>Porcentaje de beneficiarios de pensión solidaria de la población de elegibles según SIUBEN</t>
  </si>
  <si>
    <t>Impulsada la articulación de los niveles de atención del Sistema Nacional de Salud</t>
  </si>
  <si>
    <t>Porcentaje de áreas de Salud articuladas</t>
  </si>
  <si>
    <t>Aumentanda la  disponibilidad de datos estadísticos  actualizados del SDSS</t>
  </si>
  <si>
    <t>Indice de transparencia del CNSS</t>
  </si>
  <si>
    <t>Garantizados los beneficios del SDSS establecidos para la ciudadania en el marco legal, mediante la implementación de elementos esenciales de la Ley 87-01, pendientes de ejecución.</t>
  </si>
  <si>
    <t>Porcentaje de ejecución de los temas pendientes y prioritarios</t>
  </si>
  <si>
    <t>Salud y Seguridad Social Integral</t>
  </si>
  <si>
    <r>
      <t xml:space="preserve">2.2.3 </t>
    </r>
    <r>
      <rPr>
        <sz val="6"/>
        <color theme="1"/>
        <rFont val="Arial"/>
        <family val="2"/>
      </rPr>
      <t xml:space="preserve">Garantizar un sistema universal único y sostenible de Seguridad Social frente a los riesgos de Vejez, Discapacidad y Sobrevivencia y salud, integrado y transparentando los regímenes segmentados existentes en conformidad con la Ley 87-01. </t>
    </r>
  </si>
  <si>
    <r>
      <t xml:space="preserve">2.2.3.1 </t>
    </r>
    <r>
      <rPr>
        <sz val="6"/>
        <color theme="1"/>
        <rFont val="Arial"/>
        <family val="2"/>
      </rPr>
      <t xml:space="preserve"> Fortalecer las regulaciones, mecanismos y acciones que garanticen la afiliación y una eficaz fiscalización del pago al SDSS por parte de empleadores públicos y privados, a fin de garantizar la oportuna y adecuada provisión de los</t>
    </r>
  </si>
  <si>
    <t>beneficios a la población afiliada, así como la sostenibilidad financiera del Sistema.</t>
  </si>
  <si>
    <t>Cuestiones sistémicas Coherencia normativa e institucional</t>
  </si>
  <si>
    <t xml:space="preserve"> Mejorar la coherencia de las políticas para el desarrollo sostenible</t>
  </si>
  <si>
    <r>
      <t>2.2.3.2</t>
    </r>
    <r>
      <rPr>
        <sz val="6"/>
        <color theme="1"/>
        <rFont val="Arial"/>
        <family val="2"/>
      </rPr>
      <t xml:space="preserve"> Diseñar e implementar la estrategia y mecanismos de aplicación del Régimen Contributivo-Subsidiado, que tome en cuenta la capacidad de pago de los asegurados y minimice su costo fiscal.</t>
    </r>
  </si>
  <si>
    <t>Garantizada la cobertura  en Salud, Riesgos Laborales y Pensiones de la población en Seguridad Social mediante la actualización de la Ley 87-01.</t>
  </si>
  <si>
    <t>Cantidad de artículos revisados para fines de modificaron integral de la Ley 87-01</t>
  </si>
  <si>
    <r>
      <t xml:space="preserve">  2.2.3.1</t>
    </r>
    <r>
      <rPr>
        <sz val="6"/>
        <color theme="1"/>
        <rFont val="Arial"/>
        <family val="2"/>
      </rPr>
      <t xml:space="preserve">  Fortalecer las regulaciones, mecanismos y acciones que garanticen la afiliación y una eficaz fiscalización del pago al SDSS por parte de empleadores</t>
    </r>
  </si>
  <si>
    <t>públicos y privados, a fin de garantizar la oportuna y adecuada provisión de los beneficios a la población afiliada, así como la sostenibilidad financiera del Sistema.</t>
  </si>
  <si>
    <t>Impulsada la sostenibilidad y el equilibrio financiero del SDSS</t>
  </si>
  <si>
    <t>Porciento de cumplimiento de cobertura de sinestraliedad financiera</t>
  </si>
  <si>
    <t>1.1.1.7 Promover la continua capacitación de los servidores públicos para dotarles de las competencias requeridas para una gestión que se oriente a la obtención de resultados en beneficio de la sociedad y del desarrollo nacional y local.</t>
  </si>
  <si>
    <t>Reducir considerablemente la corrupción y el soborno en todas sus formas.</t>
  </si>
  <si>
    <t>Diseñada e implementada la Estrategia de transformación digital del CNSS para eficientizar el acceso de los ciudadanos a las informaciones del SDSS</t>
  </si>
  <si>
    <t>Grado de madurez digital del CNSS</t>
  </si>
  <si>
    <t xml:space="preserve">"Objetivo General 1.1 Administración pública eficiente, transparente y orientada a resultados "    </t>
  </si>
  <si>
    <t xml:space="preserve">            </t>
  </si>
  <si>
    <t>"Objetivo General 3.3 Competitividad e innovación en un ambiente favorable a la cooperación y la responsabilidad social"</t>
  </si>
  <si>
    <t xml:space="preserve">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             </t>
  </si>
  <si>
    <t xml:space="preserve">3.3.5 Lograr acceso universal y uso productivo de las tecnologías de la información y comunicación (TIC). </t>
  </si>
  <si>
    <t>1.1.1.3 Fortalecer el sistema de control interno y externo y los mecanismos de acceso a la información de la administración pública, como medio de garantizar la transparencia, la rendición de cuentas y la calidad del gasto público.</t>
  </si>
  <si>
    <t xml:space="preserve">1.1.1.4 Promover la gestión integrada de procesos institucionales, basada en medición, monitoreo y evaluación sistemática.       </t>
  </si>
  <si>
    <t xml:space="preserve">1.1.1.7 Promover la continua capacitación de los servidores públicos para dotarles de las competencias requeridas para una gestión que se oriente a la obtención de resultados en beneficio de la sociedad y del desarrollo nacional y local.         </t>
  </si>
  <si>
    <t xml:space="preserve">1.1.1.13 Establecer un modelo de gestión de calidad certificable, que garantice procedimientos funcionales, efectivos y ágiles en la prestación de servicios públicos y que tome en cuenta su articulación en el territorio y las necesidades de los distintos grupos poblacionales.             </t>
  </si>
  <si>
    <t xml:space="preserve">1.1.1.15 Fortalecer el sistema de compras y contrataciones gubernamentales, con apoyo en el uso de las tecnologías de la información y la comunicación (TIC), para que opere con legalidad, transparencia, eficiencia y facilidad de manejo.         </t>
  </si>
  <si>
    <t xml:space="preserve">1.1.2.1 Fortalecer las capacidades técnicas, gerenciales y de planificación de los gobiernos locales para formular y ejecutar políticas públicas de manera articulada con el Gobierno Central.                 </t>
  </si>
  <si>
    <t xml:space="preserve"> 3.3.5.7 Promover el uso de software libre para las aplicaciones del gobierno electrónico. </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</si>
  <si>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</si>
  <si>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Impletado plan de gestion y procesamiento de datos interinstitucional  del SDSS</t>
  </si>
  <si>
    <t>Porcentaje de intregacion base de datos unica del sistema</t>
  </si>
  <si>
    <t xml:space="preserve"> 1.1 Administración pública eficiente, transparente y orientada a resultados"     </t>
  </si>
  <si>
    <t>1.1.1 Estructurar una administración pública eficiente que actúe con honestidad, transparencia y rendición de cuentas y se oriente a la obtención de resultados en beneficio de la sociedad y del desarrollo nacional y local</t>
  </si>
  <si>
    <t>1.1.1.14 Impulsar el desarrollo del Gobierno Electrónico sobre la base de redes tecnológicas interoperables entre sí, propiciando la interacción y cooperación con la población y el sector productivo nacional.</t>
  </si>
  <si>
    <t>Facilitado el acceso, por medios digitales, de las personas usuarias externas e internas pertinentes, a las herramientas clave para el óptimo cumplimiento de los procesos de la cadena de valor de alto impacto para la ciudadanía y la sostenibilidad financiera del SDSS</t>
  </si>
  <si>
    <t>Porcentaje de digitalización de los procesos claves identificados</t>
  </si>
  <si>
    <t xml:space="preserve">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                </t>
  </si>
  <si>
    <t>1.1.1.7 Promover la continua capacitación de los servidores públicos para dotarles de las competencias requeridas para una gestión que se oriente a la</t>
  </si>
  <si>
    <t xml:space="preserve">obtención de resultados en beneficio de la sociedad y del desarrollo nacional y local.         </t>
  </si>
  <si>
    <t>Diseñada e implementado los lineamientos del modelo de continuidad operacional, fortalecimiento y desarrollo de la plataforma digital del CNSS</t>
  </si>
  <si>
    <t>Uptime de los servicios TI (web/plataforma)</t>
  </si>
  <si>
    <t xml:space="preserve">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  </t>
  </si>
  <si>
    <t xml:space="preserve">                     </t>
  </si>
  <si>
    <t>Desarrollar infraestructuras fiables, sostenibles, resilientes y de calidad, incluidas infraestructuras regionales y transfronterizas, para apoyar el desarrollo económico y el bienestar humano, haciendo especial hincapié en el acceso asequible y equitativo para todos</t>
  </si>
  <si>
    <t>Diseñada e implementada los lineamientos para fortalecer la plataforma de ciberseguridad tecnológica del CNSS y alcanzada las certificaciones sobre seguridad de la información NORTIC A7 de OPTIC e ISO 27001</t>
  </si>
  <si>
    <t xml:space="preserve">Porcentaje de implementación de la Nortic A7 </t>
  </si>
  <si>
    <t>3.3 Competitividad e innovación en un ambiente favorable a la cooperación y la responsabilidad social"</t>
  </si>
  <si>
    <t>3.3.5 Lograr acceso universal y uso productivo de las tecnologías de la información y comunicación (TIC).</t>
  </si>
  <si>
    <t>3.3.5.2 Fomentar el desarrollo y la innovación de la industria nacional de TIC, procurando el progresivo aumento del valor agregado nacional.</t>
  </si>
  <si>
    <t>3.3.5.3 Facilitar la alfabetización digital de la población y su acceso igualitario a las TIC como medio de inclusión social y cierre de la brecha digital, mediante la acción coordinada entre Gobierno central, la administración local y sector privado.</t>
  </si>
  <si>
    <t>Garantizada la alineación estratégica del accionar del SDSS con los instrumentos de planificación global del sector público</t>
  </si>
  <si>
    <t>Porcentaje de cumplimiento de las iniciativas del PES en el POA del CNSS</t>
  </si>
  <si>
    <t>Administración pública eficiente, transparente y orientada a resultados</t>
  </si>
  <si>
    <r>
      <t xml:space="preserve">1.1.1.7 </t>
    </r>
    <r>
      <rPr>
        <sz val="6"/>
        <color theme="1"/>
        <rFont val="Arial"/>
        <family val="2"/>
      </rPr>
      <t>Promover la continua capacitación de los servidores públicos para dotarles de las competencias requeridas para una gestión que se oriente a la obtención de resultados en beneficio de la sociedad y del desarrollo nacional y local.</t>
    </r>
  </si>
  <si>
    <t>Porcentaje de cumplimiento de los resultados planificados del PNPSP 2021-2024 en de las instituciones del SDSS</t>
  </si>
  <si>
    <t xml:space="preserve">Diseñado e implementado el Plan de desarrollo y expansión de la infraestructura física de la red de atención de las instituciones del SDSS a nivel nacional </t>
  </si>
  <si>
    <t>Porcentaje de oficinas abiertas según las programadas</t>
  </si>
  <si>
    <r>
      <t>2.2.3</t>
    </r>
    <r>
      <rPr>
        <sz val="6"/>
        <color theme="1"/>
        <rFont val="Arial"/>
        <family val="2"/>
      </rPr>
      <t xml:space="preserve"> Garantizar un sistema</t>
    </r>
  </si>
  <si>
    <t>universal, único y</t>
  </si>
  <si>
    <t>sostenible de Seguridad</t>
  </si>
  <si>
    <t>Social frente a los riesgos</t>
  </si>
  <si>
    <t>de vejez, discapacidad y</t>
  </si>
  <si>
    <t>sobrevivencia, integrando y transparentando los</t>
  </si>
  <si>
    <t>regímenes segmentados</t>
  </si>
  <si>
    <t>existentes, en conformidad</t>
  </si>
  <si>
    <t>con la ley 87-01.</t>
  </si>
  <si>
    <r>
      <t xml:space="preserve">2.2.3.1 </t>
    </r>
    <r>
      <rPr>
        <sz val="6"/>
        <color theme="1"/>
        <rFont val="Arial"/>
        <family val="2"/>
      </rPr>
      <t>Fortalecer las regulaciones, mecanismos y acciones que garanticen la afiliación y una eficaz fiscalización del pago al SDSS por parte de empleadores públicos y privados, a fin de garantizar la oportuna y adecuada provisión de los beneficios a la población afiliada, así como la sostenibilidad financiera del Sistema.</t>
    </r>
  </si>
  <si>
    <r>
      <t xml:space="preserve">2.2.3.2 </t>
    </r>
    <r>
      <rPr>
        <sz val="6"/>
        <color theme="1"/>
        <rFont val="Arial"/>
        <family val="2"/>
      </rPr>
      <t>Diseñar e implementar la estrategia y mecanismos de aplicación del Régimen Contributivo-Subsidiado, que tome en cuenta la capacidad de pago de los asegurados y minimice su costo fiscal.</t>
    </r>
  </si>
  <si>
    <t>Aumentadas las competencias y capacidades técnicas y gerenciales del talento humano del SDSS</t>
  </si>
  <si>
    <t>Porcentaje de talento humano del SDSS especializado según estandares de conocimientos en Seguridad Social</t>
  </si>
  <si>
    <r>
      <t xml:space="preserve">1.1.1 </t>
    </r>
    <r>
      <rPr>
        <sz val="6"/>
        <color theme="1"/>
        <rFont val="Arial"/>
        <family val="2"/>
      </rPr>
      <t>Estructurar una administración pública eficiente que actúe con honestidad, transparencia y rendición de cuentas y se oriente a la obtención de resultados en beneficio de la sociedad y del desarrollo nacional y local.</t>
    </r>
  </si>
  <si>
    <t>De aquí a 2030, asegurar el acceso igualitario de todos los hombres y las mujeres a una formación técnica, profesional y superior de calidad, incluida la enseñanza universitaria</t>
  </si>
  <si>
    <t>Aumentado el conocimiento respecto al SDSS de la población  y el talento humano del SDSS</t>
  </si>
  <si>
    <t>Porcentaje de reducción de la brecha de conocimiento sobre el SDSS</t>
  </si>
  <si>
    <t>Aumentado el acceso de la población y las personas tomadoras de decisiones a los datos e investigaciones pertenecientes a todo el SDSS</t>
  </si>
  <si>
    <t>Proporción de las instituciones públicas, privadas y mixtas que publican sus informaciones en el Repositorio</t>
  </si>
  <si>
    <r>
      <t xml:space="preserve">1.1 </t>
    </r>
    <r>
      <rPr>
        <sz val="6"/>
        <color theme="1"/>
        <rFont val="Arial"/>
        <family val="2"/>
      </rPr>
      <t>Administración pública eficiente, transparente y orientada a resultados</t>
    </r>
  </si>
  <si>
    <r>
      <t>1.1.1.4</t>
    </r>
    <r>
      <rPr>
        <sz val="6"/>
        <color theme="1"/>
        <rFont val="Arial"/>
        <family val="2"/>
      </rPr>
      <t xml:space="preserve"> Promover la gestión integrada de procesos institucionales, basada en medición, monitoreo y evaluación sistemática. </t>
    </r>
  </si>
  <si>
    <t>Garantizar el acceso público a la información y proteger las libertades fundamentales, de conformidad con las leyes nacionales y los acuerdos internacionales</t>
  </si>
  <si>
    <t>Diseñado e implementado el programa de gestión de conocimiento del SDSS</t>
  </si>
  <si>
    <t>Porcentajes de programas educativos ejecutados</t>
  </si>
  <si>
    <r>
      <t>1.1.1.7</t>
    </r>
    <r>
      <rPr>
        <sz val="6"/>
        <color theme="1"/>
        <rFont val="Arial"/>
        <family val="2"/>
      </rPr>
      <t xml:space="preserve"> Promover la continua capacitación de los servidores públicos para dotarles de las competencias requeridas para una gestión que se oriente a la obtención de resultados en beneficio de la sociedad y del desarrollo nacional y local.</t>
    </r>
  </si>
  <si>
    <t>LE.3 -Actualización y Aplicación del Marco Regulatorio del SDSS</t>
  </si>
  <si>
    <t>LE.2 -Fortalecimiento de la cultura de seguridad social y el posicionamiento del CNSS</t>
  </si>
  <si>
    <t>LE.1 -  Universalización de la cobertura y mejoramiento de la calidad, acceso y oportunidad del servicio</t>
  </si>
  <si>
    <t xml:space="preserve">Descripcion </t>
  </si>
  <si>
    <t>Este lineamiento estratégico es el eje y razón de ser del CNSS que busca ampliar la cobertura de afiliación por medio de la integración de la población y garantizar el cumplimiento de los principios de la Seguridad Social con sus afiliados al SFS.</t>
  </si>
  <si>
    <t>Se orienta en consolidar el posicionamiento del CNSS desarrollando una cultura de aseguramiento, a través de acciones que apunten a que la población, en su conjunto, conozca los deberes y derechos que ofrece la Seguridad Social en el marco de un modelo de servicio que priorice al usuario como eje del SDSS.</t>
  </si>
  <si>
    <t>busca actualizar el marco normativo y regulatorio a la evolución de la estructura y dinámica del sistema, para promover la expansión de la cobertura, el mejoramiento en la calidad de los servicios y la sostenibilidad financiera del Sistema en su conjunto.</t>
  </si>
  <si>
    <t>Tiene como propósito desarrollar en el sistema la capacidad de respuesta y de gestión de riesgos ante cambios en el entorno ambiental, social y económico, garantizando su sostenibilidad financiera y el bienestar de los usuarios.</t>
  </si>
  <si>
    <t>LE.5 -Transformación digital y agilidad de procesos</t>
  </si>
  <si>
    <t>LE.4 -Gestión de Riesgos y Sostenibilidad Financiera</t>
  </si>
  <si>
    <t>Este Lineamiento estratégico promueve la innovación, uso de la tecnología, ciencia de datos, la integración y optimización de los procesos, para la modernización del sistema en materia digital bajo una perspectiva de gestión corporativa integral y eficiente.</t>
  </si>
  <si>
    <t>LE. 5</t>
  </si>
  <si>
    <t>LE.6-Desarrollo, gobernanza y gestión de conocimiento institucional</t>
  </si>
  <si>
    <t>LE. 6</t>
  </si>
  <si>
    <r>
      <t>Este eje orientado a fortalecer la estructura institucional y de gobierno para adecuarlo a un modelo de gestión eficiente y moderno que responda a los desafíos de crecimiento y estabilidad, además de generar evidencia para la toma de decisiones en la operación y direccionamiento del sistema</t>
    </r>
    <r>
      <rPr>
        <b/>
        <sz val="11"/>
        <color theme="1"/>
        <rFont val="Arial"/>
        <family val="2"/>
      </rPr>
      <t>.</t>
    </r>
  </si>
  <si>
    <t xml:space="preserve">Obj1.1 -Garantizar el acceso oportuno con calidad y calidez a los beneficios que establece el Sistema
</t>
  </si>
  <si>
    <t>Obj1.2 -Aumentar la Cobertura del SDSS ( Avanzar a la Universalidad y ampliación de la protección en Seguridad Social).</t>
  </si>
  <si>
    <t>Obj1.3 -Aumentar la Cobertura del SDSS ( Avanzar a la Universalidad y ampliación de la protección en Seguridad Social).</t>
  </si>
  <si>
    <t xml:space="preserve">Obj2.2 -Incorporar la cultura de prevención de salud en el abordaje de las capacitación de Sistema de seguridad social.
</t>
  </si>
  <si>
    <t>SFS;SVDS</t>
  </si>
  <si>
    <t>educativo, tecnologia, areas sustantivas, comunicaciones</t>
  </si>
  <si>
    <t>Areas sustativas, juridica</t>
  </si>
  <si>
    <t xml:space="preserve">Administrativo,finanzas,planificacion </t>
  </si>
  <si>
    <t>Tecnologia, planificacion,comisiones medicadicas, convenios</t>
  </si>
  <si>
    <t>Todas las areas (comisiones de consejo, secretaria+++)</t>
  </si>
  <si>
    <t>Cod_ob</t>
  </si>
  <si>
    <t>Cod_LN</t>
  </si>
  <si>
    <t xml:space="preserve">Obj4.1-Desarrollar mecanismos de gestión de riesgos y de respuesta a cambios en el entorno
</t>
  </si>
  <si>
    <t xml:space="preserve">Obj3.1-Garantizar la vigencia y relevancia del marco regulatorio del SDSS en el contexto nacional e internacional
</t>
  </si>
  <si>
    <t xml:space="preserve">Obj2.1 -Desarrollar una Cultura de Seguridad Social como factor de derecho humano y de protección social
</t>
  </si>
  <si>
    <t>Obj5.1-Impulsar la implementación de las estrategias de Gobierno Electrónico, República Digital y la Estrategia de Simplificación de Trámites</t>
  </si>
  <si>
    <t>Obj5.1</t>
  </si>
  <si>
    <t>Obj6.1</t>
  </si>
  <si>
    <t xml:space="preserve">Obj6.1-Optimizar el proceso de toma de decisiones basado en información generada por las instituciones del SDSS  
</t>
  </si>
  <si>
    <t>Obj6.2</t>
  </si>
  <si>
    <t>Diseñada e implementada los lineamientos para fortalecer la plataforma de ciberseguridad tecnológica del CNSS y alcanzada las certificaciones sobre seguridad de la información basado en  NORTIC A7 de OPTIC e ISO 27001</t>
  </si>
  <si>
    <t>Porcentaje de implementación.</t>
  </si>
  <si>
    <t>Gerencia  General</t>
  </si>
  <si>
    <t>Departamento de Revisión y Análisis</t>
  </si>
  <si>
    <t>Tabla Resumen POA 2023</t>
  </si>
  <si>
    <t>Total actividades del año 2023</t>
  </si>
  <si>
    <t>Consiste en la recepción y trámite de los expedientes de pagos para generar de forma oportuna la solicitud de pagos, mediante la recopilación, validación y coordinando con las áreas correspondientes de los soportes de solicitudes de pago de órdenes de compra, asegurando el cumplimiento del procedimiento y requisitos incluidos en el manual de pagos aprobado, para honrar los acuerdos de beneficio de cara a las prestaciones recibidas.</t>
  </si>
  <si>
    <t>Indicador del uso del Sistema Nacional de Compras (SISCOMPRAS) (Indicador DGCP)</t>
  </si>
  <si>
    <t>Porcentaje de proveedores evaluados (Proveedores adjudicados debidamente evaluados/ total de proveedores)</t>
  </si>
  <si>
    <t xml:space="preserve">
Cosiste en los procesos de administración de los activos fijos de la institución conforme al marco legal de la ley y disposiciones de Bienes Nacionales, mediante el registro, codificación, control y uso de sistemas informáticos para el buen manejo y transparencia de los activos fijos adquiridos.</t>
  </si>
  <si>
    <t>Porcentaje de activos fijos adquiridos codificados</t>
  </si>
  <si>
    <t>Porcentaje de descargas de activos fijos realizadas</t>
  </si>
  <si>
    <t>Obj5.2</t>
  </si>
  <si>
    <t xml:space="preserve">Obj5.2 Asegurar continuidad y seguridad de la operación
</t>
  </si>
  <si>
    <t xml:space="preserve">Obj6.2-Optimizar la gestión del SDSS para mejorar la eficiencia y el acceso a los servicios
</t>
  </si>
  <si>
    <t>Garantizada la alineación estratégica del accionar del cnss con los instrumentos de planificación global del sector público</t>
  </si>
  <si>
    <t>Mejorada y aumentada la oportunidad y calidad de cumplimiento de los lineamientos emitidos por el CNSS a las instancias del CNSS.</t>
  </si>
  <si>
    <t>Aumentanda la  disponibilidad de datos estadísticos  actualizados del CNSS</t>
  </si>
  <si>
    <t>Garantizados los beneficios del CNSS establecidos para la ciudadania en el marco legal, mediante la implementación de elementos esenciales de la Ley 87-01, pendientes de ejecución.</t>
  </si>
  <si>
    <t>Impulsada la sostenibilidad y el equilibrio financiero del CNSS</t>
  </si>
  <si>
    <t>Diseñada e implementada la Estrategia de transformación digital del CNSS para eficientizar el acceso de los ciudadanos a las informaciones del CNSS</t>
  </si>
  <si>
    <t>Impletado plan de gestion y procesamiento de datos interinstitucional  del CNSS</t>
  </si>
  <si>
    <t>Facilitado el acceso, por medios digitales, de las personas usuarias externas e internas pertinentes, a las herramientas clave para el óptimo cumplimiento de los procesos de la cadena de valor de alto impacto para la ciudadanía y la sostenibilidad financiera del CNSS</t>
  </si>
  <si>
    <t>Garantizada la alineación estratégica del accionar del CNSS con los instrumentos de planificación global del sector público</t>
  </si>
  <si>
    <t xml:space="preserve">Diseñado e implementado el Plan de desarrollo y expansión de la infraestructura física de la red de atención de las instituciones del CNSS a nivel nacional </t>
  </si>
  <si>
    <t>Aumentadas las competencias y capacidades técnicas y gerenciales del talento humano del CNSS</t>
  </si>
  <si>
    <t>Aumentado el conocimiento respecto al CNSS de la población  y el talento humano del CNSS</t>
  </si>
  <si>
    <t>Aumentado el acceso de la población y las personas tomadoras de decisiones a los datos e investigaciones pertenecientes a todo el CNSS</t>
  </si>
  <si>
    <t>Diseñado e implementado el programa de gestión de conocimiento del CNSS</t>
  </si>
  <si>
    <t>Cantidad absoluta</t>
  </si>
  <si>
    <t>1</t>
  </si>
  <si>
    <t>2</t>
  </si>
  <si>
    <t>3</t>
  </si>
  <si>
    <t>4</t>
  </si>
  <si>
    <t>5</t>
  </si>
  <si>
    <t>6</t>
  </si>
  <si>
    <t>7</t>
  </si>
  <si>
    <t>8</t>
  </si>
  <si>
    <t>9</t>
  </si>
  <si>
    <t>10</t>
  </si>
  <si>
    <t>11</t>
  </si>
  <si>
    <t>12</t>
  </si>
  <si>
    <t>Áreas / Procesos</t>
  </si>
  <si>
    <t>Siglas</t>
  </si>
  <si>
    <t>GG</t>
  </si>
  <si>
    <t xml:space="preserve">Contralor General </t>
  </si>
  <si>
    <t>CG</t>
  </si>
  <si>
    <t xml:space="preserve">Dirección Fiscalización y control financiero </t>
  </si>
  <si>
    <t>DFCF</t>
  </si>
  <si>
    <t xml:space="preserve">v  Auditoría Operativa </t>
  </si>
  <si>
    <t>AO</t>
  </si>
  <si>
    <t xml:space="preserve">v  Análisis Presupuestario y Financiero </t>
  </si>
  <si>
    <t>APF</t>
  </si>
  <si>
    <t>DRA</t>
  </si>
  <si>
    <t>Dirección de Comunicación</t>
  </si>
  <si>
    <t>DCOM</t>
  </si>
  <si>
    <t>v  Formulación, Monitoreo y Evaluación de Planes, Programas y proyectos</t>
  </si>
  <si>
    <t>PPP</t>
  </si>
  <si>
    <t xml:space="preserve">v Desarrollo Institucional y Calidad en la Gestión </t>
  </si>
  <si>
    <t>DIyCG</t>
  </si>
  <si>
    <t xml:space="preserve">v  Departamento de Relaciones y Cooperación internacionales </t>
  </si>
  <si>
    <t>RCI</t>
  </si>
  <si>
    <t>v  Departamento de Estudios Económicos y Actuariales</t>
  </si>
  <si>
    <t>EEA</t>
  </si>
  <si>
    <t xml:space="preserve">v Gestión de Solicitudes por Convenios Internacionales </t>
  </si>
  <si>
    <t>GSCI</t>
  </si>
  <si>
    <t>DJUR</t>
  </si>
  <si>
    <t>v  Litigios</t>
  </si>
  <si>
    <t>LI</t>
  </si>
  <si>
    <t>v  Elaboración de Documentos Legales</t>
  </si>
  <si>
    <t>DL</t>
  </si>
  <si>
    <t>RRHH</t>
  </si>
  <si>
    <t>v  Registro, Control y Nómina</t>
  </si>
  <si>
    <t>RCN</t>
  </si>
  <si>
    <t>v  Reclutamiento, Selección y Evaluación del Desempeño</t>
  </si>
  <si>
    <t>RSED</t>
  </si>
  <si>
    <t xml:space="preserve">v  Capacitación y Desarrollo </t>
  </si>
  <si>
    <t>CDD</t>
  </si>
  <si>
    <t>DADM</t>
  </si>
  <si>
    <t>v  Compras y Contrataciones</t>
  </si>
  <si>
    <t>CC</t>
  </si>
  <si>
    <t xml:space="preserve">v  Sección de Archivo Central </t>
  </si>
  <si>
    <t>SAC</t>
  </si>
  <si>
    <t>v  Servicios Generales</t>
  </si>
  <si>
    <t>SG</t>
  </si>
  <si>
    <t xml:space="preserve">v  Sección Correspondencia </t>
  </si>
  <si>
    <t>SC</t>
  </si>
  <si>
    <t xml:space="preserve">v Sección de Almacén y Suministro </t>
  </si>
  <si>
    <t>SAS</t>
  </si>
  <si>
    <t>v  Mantenimiento de Edificación</t>
  </si>
  <si>
    <t>ME</t>
  </si>
  <si>
    <t xml:space="preserve">v Departamento de Seguridad </t>
  </si>
  <si>
    <t>DS</t>
  </si>
  <si>
    <t>DF</t>
  </si>
  <si>
    <t>v  Presupuesto</t>
  </si>
  <si>
    <t>PTO</t>
  </si>
  <si>
    <t>v  Contabilidad</t>
  </si>
  <si>
    <t>CTB</t>
  </si>
  <si>
    <t xml:space="preserve">v  Activos Fijos </t>
  </si>
  <si>
    <t>AF</t>
  </si>
  <si>
    <t>DTIC</t>
  </si>
  <si>
    <t>v  Seguridad y Monitoreo TIC</t>
  </si>
  <si>
    <t>SEM</t>
  </si>
  <si>
    <t>v  Operaciones TIC</t>
  </si>
  <si>
    <t>v  Administración de Servicios TIC</t>
  </si>
  <si>
    <t xml:space="preserve">Dirección de Evaluación Médica de Discapacidad </t>
  </si>
  <si>
    <t>DEMD</t>
  </si>
  <si>
    <t xml:space="preserve">v Departamento de Procesos Administrativos </t>
  </si>
  <si>
    <t>PA</t>
  </si>
  <si>
    <t xml:space="preserve">v Departamento de Calidad Medica </t>
  </si>
  <si>
    <t>CM</t>
  </si>
  <si>
    <t xml:space="preserve">Dirección de Políticas del Seguro Familiar de Salud </t>
  </si>
  <si>
    <t>DPSFS</t>
  </si>
  <si>
    <t xml:space="preserve">Dirección de Políticas  del Seguro de Riesgo Laborales </t>
  </si>
  <si>
    <t>DPRL</t>
  </si>
  <si>
    <t xml:space="preserve">Divisiones Regionales </t>
  </si>
  <si>
    <t>DR</t>
  </si>
  <si>
    <t xml:space="preserve">Dirección de Políticas del Seguro de Vejez, Discapacidad y Sobrevivencia </t>
  </si>
  <si>
    <t>DPSVDS</t>
  </si>
  <si>
    <t>Sigla</t>
  </si>
  <si>
    <t xml:space="preserve">Cantidad de Secciones  resoluciones Publicadas </t>
  </si>
  <si>
    <t>6.1.1.1 Plan de Comunicación Interna y externa con el fin de difundir a la sociedad el impacto de las resoluciones emitidas  por el CNSS, asi crear una cultura de promocion y prevencion de la salud en las ciudadania.</t>
  </si>
  <si>
    <t>Pagos de servicios administrativos y de infraestructura elaboradas y gestionadas en los tiempos establecidos</t>
  </si>
  <si>
    <t>Plan de mantenimiento preventivo y correctivo</t>
  </si>
  <si>
    <t>Fortalecimiento de los procesos de compra en tiempo oportuno</t>
  </si>
  <si>
    <t xml:space="preserve"> Programa de formación y Capacitación continua de los RRHH</t>
  </si>
  <si>
    <t xml:space="preserve">Implementada Novedades de Plan de reestructuración organizativa </t>
  </si>
  <si>
    <t xml:space="preserve">Concurso Externos e Internos </t>
  </si>
  <si>
    <t xml:space="preserve"> Plan de Mejora Encuesta de Clima laboral</t>
  </si>
  <si>
    <t>Ejecución del Plan de Seguridad y Salud ocupacional</t>
  </si>
  <si>
    <t>Porcentaje de ejecución del plan de capacitación</t>
  </si>
  <si>
    <t xml:space="preserve">Porcentaje de implementación plan de reestructuración organizativa </t>
  </si>
  <si>
    <t>Número de concursos realizados</t>
  </si>
  <si>
    <t>Porcentaje de ejecución del Plan de Mejora de la Encuesta de Clima Laboral</t>
  </si>
  <si>
    <t>Gestion de comunicacion de resolucion,comisiones de sesiones del CNSS.</t>
  </si>
  <si>
    <t>Plan de Gestion y suministros de eventos,alimentacion de las actividades del CNSS</t>
  </si>
  <si>
    <t>DCOM 6.1.1.1 1</t>
  </si>
  <si>
    <t xml:space="preserve">Realizadas las actas de sesiones del CNSS </t>
  </si>
  <si>
    <t xml:space="preserve">    </t>
  </si>
  <si>
    <t>6.1.1.2 Plan de gestión de eventos de actividades de capacitación con el personal del CNSS</t>
  </si>
  <si>
    <t>93,5%</t>
  </si>
  <si>
    <t xml:space="preserve">Programa de apoyo a la gestion de los consejeros </t>
  </si>
  <si>
    <t xml:space="preserve">Programa de integración y reconocimiento institucional </t>
  </si>
  <si>
    <t>Porcentaje de ejecución del  Plan de Seguridad y Salud ocupacional</t>
  </si>
  <si>
    <t xml:space="preserve">Procesos agilizados </t>
  </si>
  <si>
    <t xml:space="preserve"> Plan de rediseño del proceso de elaboración de actas y asistencia al pleno del CNSS</t>
  </si>
  <si>
    <t>% ejecución del plan de rediseño de secretaría administrativa</t>
  </si>
  <si>
    <t xml:space="preserve">Ejecutadas las sesiones ordinarias acorde al cronograma de trabajo de las comisiones técnicas y pleno del consejo </t>
  </si>
  <si>
    <t xml:space="preserve">Soporte Administrativo Pleno Consejo de Seguridad Social </t>
  </si>
  <si>
    <t xml:space="preserve">Agendas elaboradas y socializadas dentro del plaza de cuatro (4) días hábiles de antelación. 
</t>
  </si>
  <si>
    <t xml:space="preserve">4 días </t>
  </si>
  <si>
    <t xml:space="preserve">Ejecutadas las sesiones ordinarias acorde al cronograma de trabajo de las comisiones permanentes y pleno del consejo </t>
  </si>
  <si>
    <t xml:space="preserve">Gestionar y dar Seguimiento a Comisiones Especiales y Comisiones Permanentes </t>
  </si>
  <si>
    <t xml:space="preserve"> tres (3) días laborables antes de la Sesión siguiente</t>
  </si>
  <si>
    <t xml:space="preserve">3 días </t>
  </si>
  <si>
    <t xml:space="preserve">Gestionar y Dar Seguimiento a Comisiones Especiales </t>
  </si>
  <si>
    <t xml:space="preserve">% de sesiones realizadas según cronograma </t>
  </si>
  <si>
    <t xml:space="preserve">Porcentaje </t>
  </si>
  <si>
    <t xml:space="preserve">Soporte y Seguimiento a Comisión Permanente de Salud </t>
  </si>
  <si>
    <t xml:space="preserve">Implementación del proyecto de ingreso de Domestica al SDSS-Comisión Especial </t>
  </si>
  <si>
    <t>% de implementación de Proyecto de Ingreso de las Domesticas al SDSS</t>
  </si>
  <si>
    <t xml:space="preserve">Monitoreo/Análisis y Opinión sobre temas relativos al SFS </t>
  </si>
  <si>
    <t>Gestionar Relaciones Interinstitucionales/DPSFS</t>
  </si>
  <si>
    <t xml:space="preserve">% Cumplimiento de cronograma de trabajo </t>
  </si>
  <si>
    <t>Número de actividades, programas y proyectos ejecutados</t>
  </si>
  <si>
    <t>valor absoluto</t>
  </si>
  <si>
    <t>Taller de Sensibilizacion de Seguro Familiar de Salud</t>
  </si>
  <si>
    <t>Soporte y Seguimiento a Comisión Permanente de Seguro de Vejez, Discapacidad y  Sobrevivencia</t>
  </si>
  <si>
    <t>Monitoreo/Análisis y Opinión sobre temas relativos al SVDS</t>
  </si>
  <si>
    <t>Gestionar Relaciones Interinstitucionales/DPSVDS</t>
  </si>
  <si>
    <t xml:space="preserve">Cumplimiento de cronograma de trabajo </t>
  </si>
  <si>
    <t>Taller de Sensibilizacion de Seguro de Vejez, Discapacidad y Sobrevivencia</t>
  </si>
  <si>
    <t>Soporte y Seguimiento a Comisión Permanente de Riesgo Laboral</t>
  </si>
  <si>
    <t>Monitoreo/Análisis y Opinión sobre temas relativos al SRL</t>
  </si>
  <si>
    <t>Gestionar Relaciones Interinstitucionales/DPSRL</t>
  </si>
  <si>
    <t xml:space="preserve">Taller de Sensibilizacion de Seguro de Riesgo Laboral </t>
  </si>
  <si>
    <t>Seguimiento a la ejecución de los procesos de compra</t>
  </si>
  <si>
    <t xml:space="preserve">Seguimiento al cumplimiento de los indicadores del sistema nacional de contrataciones públicas </t>
  </si>
  <si>
    <t>Codificación y publicación del PACC en el Portal de Compras y Contrataciones</t>
  </si>
  <si>
    <t>Solicitudes de pagos de servicios administrativos y de infraestructura elaboradas y gestionadas Adecuacion, abastecimiento</t>
  </si>
  <si>
    <t>Elaboración y ejecución de Calendarización de pagos recurrentes</t>
  </si>
  <si>
    <t>Informe desempeño pago de servicios</t>
  </si>
  <si>
    <t>Revisión mensual de la ejecución de los mantenimientos periódicos establecidos</t>
  </si>
  <si>
    <t>Supervisión a la implementación de los planes de mantenimiento de la infraestructura en las Oficinas regionales (3)</t>
  </si>
  <si>
    <t>Oferta de servicios de con respuesta de las solicitudes de mantenimiento menos a 24h</t>
  </si>
  <si>
    <t>Cumplimiento de los planes de mantenimiento de la flotilla vehicular</t>
  </si>
  <si>
    <t>Elaboración del Plan de Capacitación 2024</t>
  </si>
  <si>
    <t>Ejecución Plan de Capacitacion CNSS Central-2023</t>
  </si>
  <si>
    <t>Coordinación con el INAP para ejecución del Plan Capacitación Institucional</t>
  </si>
  <si>
    <t xml:space="preserve">Elaborar politica de seguimiento y evaluación de la gestión del CNSS y aplicarla </t>
  </si>
  <si>
    <t>Gestión  de los movimientos del personal de carrera, de acuerdo a procedimiento MAP</t>
  </si>
  <si>
    <t>Sesiones de trabajo para homologación de puestos (estructura de cargos y corrección nombre puesto).</t>
  </si>
  <si>
    <t>Sesiones de trabajo para actualizacion estructura organica en el SASP.</t>
  </si>
  <si>
    <t>Concurso Externos e Internos (personal Asistencial y Administrativo)</t>
  </si>
  <si>
    <t>Realizacion Concursos de Oposición</t>
  </si>
  <si>
    <t>Plan de Mejora Encuesta de Clima laboral</t>
  </si>
  <si>
    <t>Elaboración Plan de mejora producto de la Encuesta de Clima Laboral</t>
  </si>
  <si>
    <t>Seguimiento a la ejecución del Plan de mejora producto de la Encuesta de Clima Laboral</t>
  </si>
  <si>
    <t xml:space="preserve">Coordinación y realización de actividades de Integración y Fortalecimiento Institucional </t>
  </si>
  <si>
    <t xml:space="preserve">Coordinación y Realización pagos extraordinarios nominales </t>
  </si>
  <si>
    <t xml:space="preserve">Elaboración de actas sesiones de consejo </t>
  </si>
  <si>
    <t>Reporte estatus elaboración de actas</t>
  </si>
  <si>
    <t xml:space="preserve">Elaboración de Agendas y convocatoria </t>
  </si>
  <si>
    <t>Reporte control ejeución de sesiones (convocadas)</t>
  </si>
  <si>
    <t>Realizar soporte Salud en las reuniones de la Comisión Permanente de Salud (SFS)</t>
  </si>
  <si>
    <t>Actas elaboradas  y remitidas oportunamente</t>
  </si>
  <si>
    <t xml:space="preserve">Elaborar informe de implementación de acuerdos resolutados </t>
  </si>
  <si>
    <t>Diseñar en conjunto con el departamento de Programa de Educación en seguridad social, la acción formativa en materia de Sensibilización de SFS</t>
  </si>
  <si>
    <t xml:space="preserve">Soporte y Seguimiento a la sesión de trabajo de la comisión especial </t>
  </si>
  <si>
    <t xml:space="preserve">Informe ejecución plan </t>
  </si>
  <si>
    <t>Plan de divulgación afiliación de domesticas</t>
  </si>
  <si>
    <t xml:space="preserve">Reporte ejecución del Plan </t>
  </si>
  <si>
    <t>Diseñar en conjunto con el departamento de Programa de Educación en seguridad social, la acción formativa en materia de Sensibilización de SVDS</t>
  </si>
  <si>
    <t>documentos actas</t>
  </si>
  <si>
    <t xml:space="preserve">Agendas aprobadas dentro del plazo establecido </t>
  </si>
  <si>
    <t>Estadisticas desempeño de las sesiones</t>
  </si>
  <si>
    <t xml:space="preserve">Informe con respuestas de resolución </t>
  </si>
  <si>
    <t>Realizar soporte Salud en las reuniones de la Comisión Permanente de  (SVDS)</t>
  </si>
  <si>
    <t>Cantidad de personas Sensibilizadas</t>
  </si>
  <si>
    <t>Diseñar en conjunto con el departamento de Programa de Educación en seguridad social, la acción formativa en materia de Sensibilización de RL</t>
  </si>
  <si>
    <t>Productos2</t>
  </si>
  <si>
    <t>actividades</t>
  </si>
  <si>
    <t xml:space="preserve">Estadarización del Portal de Transparencia </t>
  </si>
  <si>
    <t>Gestionar y monitorear de las quejas y reclamaciones que llegan por el portal del 311</t>
  </si>
  <si>
    <t>Desarrollar plan de fortalecimiento del acceso a la información, promoviendo la implementación de gobierno abierto en cada una de las entidades con la aplicación de la nortic a3.</t>
  </si>
  <si>
    <t>MATRIZ SIP</t>
  </si>
  <si>
    <t>Coordinar reuniones, reuniones del comité administrador de los medios web y de transparencia del cnss (camweb), participar en reuniones de la comisión de ética, publicación de actas e informes y gestionar la reunión de la mesa de transparencia del sdss e identificar los procesos de mejora y presentar informe.</t>
  </si>
  <si>
    <t>correos electronicos</t>
  </si>
  <si>
    <t>Gestion de soporte juridico de los procesos del CNSS ante instituciones y jurisprudencias.</t>
  </si>
  <si>
    <t>Soporte y Seguimiento a Comisión Permanente de Reglamentos (CPR)</t>
  </si>
  <si>
    <t>Soporte y Seguimiento a Comisiones Especiales de Apelación (CAPE)</t>
  </si>
  <si>
    <t/>
  </si>
  <si>
    <t>Gestion de Calificiacion de expedientes, dictaminados, revisados y notificados</t>
  </si>
  <si>
    <t>Elaborar expedientes, dictaminados, revisados y notificados</t>
  </si>
  <si>
    <t xml:space="preserve"> Plan de rediseño del proceso de Gestión de Comisiones Medicas.</t>
  </si>
  <si>
    <t>% ejecución del plan de rediseño de Gestión de Comisiones Medicas</t>
  </si>
  <si>
    <t>Gestion de elaboración y ejecución del  Plan de rediseño del proceso de Gestión de Comisiones Medicas.</t>
  </si>
  <si>
    <t>Diseño de Plan de datos abiertos y plan de certificacion de contingencia de ciberseguridad</t>
  </si>
  <si>
    <t>%indicador gubernamental</t>
  </si>
  <si>
    <t>Gestionar y tramitar Infraestructura informática, equipamiento, licencias y softwares informáticos para las eficientizacion de la plataforma tecnológica del CNSS</t>
  </si>
  <si>
    <t>Elaborar Plan de rediseño de datos abiertos con instituciones del sistema</t>
  </si>
  <si>
    <t>Elaborar Plan de rediseño de Contingencia y certificaciones</t>
  </si>
  <si>
    <t>Elaborar plan de requerimientos de equipos e infraestructura informatica.</t>
  </si>
  <si>
    <t>Gestion de aprovisionamiento de licencias de softwares.</t>
  </si>
  <si>
    <t>Informe de proyecto de actualizacion de softwares financieros y gestion.</t>
  </si>
  <si>
    <t xml:space="preserve">Fortalecer la Gestión financiera y contable del CNSS mediante la formulación presupuestaria, el control de gastos y la evaluación del mismo. </t>
  </si>
  <si>
    <t>Productos con asignación presupuestaria registrados en SIGEF (Formulación, programación y distribución administrativa)</t>
  </si>
  <si>
    <t>% de cumplimiento con el Indicador Gubernamental SIGEF</t>
  </si>
  <si>
    <t>% de cumplimiento con el Indicador Gubernamental SISACNOC</t>
  </si>
  <si>
    <t>porcentaje</t>
  </si>
  <si>
    <t xml:space="preserve">Registro  y Ejecutadode  Presupuesto Financiero </t>
  </si>
  <si>
    <t>Elaboracion de Estados Financieros  elaborados y presentados</t>
  </si>
  <si>
    <t xml:space="preserve">Gestion financiero presupuestaria de Ejecucion y registro </t>
  </si>
  <si>
    <t>Gestion y elaboracion de Estados financieros a instituciones reguladoras</t>
  </si>
  <si>
    <t>% indicador NOBACI</t>
  </si>
  <si>
    <t xml:space="preserve">Gestionar acompañamiento y supervisión del cumplimiento de las normativas legales vigentes de los sistemas de información financieros y administrativos, mediante la revisión y comprobación de informes de auditorías disponibles. </t>
  </si>
  <si>
    <t>Monitorear el cumplimiento de las normas básicas de control interno (nobaci), mediante la utilización y actualización de matrices de seguimiento.</t>
  </si>
  <si>
    <t>Seguimiento a Arqueos de Caja, Inventarios de mercancias, levantamiento</t>
  </si>
  <si>
    <t>Diseño de Plan Auditoria  de Control Interno.</t>
  </si>
  <si>
    <t xml:space="preserve">Gestión y Ejecucion de cronograma de auditoria </t>
  </si>
  <si>
    <t>Cronograma</t>
  </si>
  <si>
    <t>Matriz de Nobaci Actualizada</t>
  </si>
  <si>
    <t>% de Auditorias realizadas</t>
  </si>
  <si>
    <t>Gestionar, consolidar y monitorear proyecto de presupuesto y presupuesto final de las entidades del SDSS.</t>
  </si>
  <si>
    <t>Gestionar la consolidación de los estados financieros de las entidades del SDSS y remitir.</t>
  </si>
  <si>
    <t>Elaborar informes al proceso del sistema único de información recaudo y pago (SUIR).</t>
  </si>
  <si>
    <t>Cantidad de Informes elaborados</t>
  </si>
  <si>
    <t>Cantidad de informes de Monitoreo de Presupuestos elaborados.</t>
  </si>
  <si>
    <t>cantidad de Estados financieros elaborados</t>
  </si>
  <si>
    <t>Cantidad de informes elaborados</t>
  </si>
  <si>
    <t>Realizar Auditoria, emitir informe final resolutado por el consejo a la gestion de CNSS</t>
  </si>
  <si>
    <t>Realizar Auditoria, emitir informe final resolutado por el consejo a la gestion de DIDA</t>
  </si>
  <si>
    <t>Realizar Auditoria, emitir informe final resolutado por el consejo a la gestion de TSS</t>
  </si>
  <si>
    <t>Realizar Auditoria, emitir informe final resolutado por el consejo a la gestion de SISALRIL</t>
  </si>
  <si>
    <t>Realizar Auditoria, emitir informe final resolutado por el consejo a la gestion de IDOPRIL</t>
  </si>
  <si>
    <t>Realizar Auditoria, emitir informe final SIPEN</t>
  </si>
  <si>
    <t>Gestionar plan de auditaría a las operaciones del SDSS y velar por la aplicación correcta de los reglamentos, acuerdos y resoluciones.</t>
  </si>
  <si>
    <t>Gestionar la elaboracion un  informe anual de la Ejecucion del CNSS.</t>
  </si>
  <si>
    <t>Elaboracion de Informe Anual del CNSS</t>
  </si>
  <si>
    <t xml:space="preserve"> Realizar Informe de presupuesto consolidado</t>
  </si>
  <si>
    <t xml:space="preserve"> Realizar estados financieros de las entidades del SDSS y remitir.</t>
  </si>
  <si>
    <t>Realizar  informes al proceso del sistema único de información recaudo y pago (SUIR).</t>
  </si>
  <si>
    <t xml:space="preserve">Despliegue del Sistema Institucional de Planificación, Monitoreo y Evaluación </t>
  </si>
  <si>
    <t>Porcentaje de cumplimiento general del POA</t>
  </si>
  <si>
    <t>Porcentaje de dependencias  con un cumplimiento del POA mayor a 85%</t>
  </si>
  <si>
    <t>Porcentaje de dependencias que reportan ejecución trimestral del POA</t>
  </si>
  <si>
    <t>Implementado un Sistema de Gestión Integral basado en Normativas de Calidad de Carácter Nacional e Internacional</t>
  </si>
  <si>
    <t>Implementación del modelo de gestión y de monitoreo de la Calidad Institucional</t>
  </si>
  <si>
    <t>Porcentaje de implementación del cronograma de monitoreo de los procesos institucionales</t>
  </si>
  <si>
    <t>Porcentaje de aplicación de encuestas de satisfacción de los servicios ofertados en el CNSS (2 anuales)</t>
  </si>
  <si>
    <t>Despliegue del manual de funciones y cargo</t>
  </si>
  <si>
    <t>Implementación del Modelo de Calidad CAF en el CNSS</t>
  </si>
  <si>
    <t>% de implementación  del Plan de Mejora CAF del CNSS</t>
  </si>
  <si>
    <t>Sistema de gestión documental del CNSS</t>
  </si>
  <si>
    <t>%  de ejecución del plan de clasificación y administración de la gestión documental en el CNSS</t>
  </si>
  <si>
    <t>Monitoreo de la Calidad de los Servicios ofertados en el CNSS</t>
  </si>
  <si>
    <t xml:space="preserve">Implementación de la Norma  ISO 9001 Sistema de Gestión de Calidad </t>
  </si>
  <si>
    <t xml:space="preserve">% de la Autoevaluación realizada </t>
  </si>
  <si>
    <t>Implementación de la Norma  ISO 37301 Sistema de Compliance</t>
  </si>
  <si>
    <t xml:space="preserve">Implementación ISO 37001 Sistema de Gestión Antisoborno </t>
  </si>
  <si>
    <t xml:space="preserve">Obj5.1 Asegurar continuidad y seguridad de la operación
</t>
  </si>
  <si>
    <t>Implementación del modelo de gestión y de monitoreo de indicadores de desempeño Institucional</t>
  </si>
  <si>
    <t>Porcentaje cumplimiento general indicadores SISMAP, SISCOMPRA, NOBACIS, TRANSPARENCIA, METAS PRESIDENCIALES</t>
  </si>
  <si>
    <t>Implementación de un sistema de gestión de datos integral del impacto del SDSS en la población</t>
  </si>
  <si>
    <t xml:space="preserve"> Memoria anual del SDSS</t>
  </si>
  <si>
    <t>Informe de Memoria Annual consolidada</t>
  </si>
  <si>
    <t xml:space="preserve">Planificación Operativa Anual 2024 </t>
  </si>
  <si>
    <t xml:space="preserve">Plan Operativo Anual 2024 formulado </t>
  </si>
  <si>
    <t xml:space="preserve">Implementación del sistema de monitoreo y evaluacion de la Planificación Operativa </t>
  </si>
  <si>
    <t>Informes de monitoreo y evaluación emitidos con relación al POA</t>
  </si>
  <si>
    <t>% de avances en la ejecución del POA</t>
  </si>
  <si>
    <t xml:space="preserve">Plan Anual de Compras y Contrataciones 2024 </t>
  </si>
  <si>
    <t>Plan Anual de Compras y Contrataciones elaborado</t>
  </si>
  <si>
    <t xml:space="preserve">Sistema de Seguimiento a la ejecución del PACC </t>
  </si>
  <si>
    <t>Informes de monitoreo  a la ejecución del PACC</t>
  </si>
  <si>
    <t>% de avances en la ejecución del PACC.</t>
  </si>
  <si>
    <t>Diseñar e implementar una estrategia  de formación y difusión en la cultura de la Seguridad Social en el Sistema Educativo Dominicano</t>
  </si>
  <si>
    <t>Plan de Educación en Seguridad Social</t>
  </si>
  <si>
    <t>Cantidad de ciudadanos formados en Seguridad Social en el Nivel Primario de Educación</t>
  </si>
  <si>
    <t>Cantidad de ciudadanos formados en Seguridad Social en el SDSS</t>
  </si>
  <si>
    <t>Campaña de Difusión y fomento de la Cultura en Seguridad Social</t>
  </si>
  <si>
    <t>Diseñar e implementar un programa de formación y difusión en la cultura de la Seguridad Social en el Sistema Educativo Dominicano</t>
  </si>
  <si>
    <t>Implementación Y Actualización Del Portal Educativo Del CNSS</t>
  </si>
  <si>
    <t xml:space="preserve">Cantidad de Actualizaciones realizadas en el Portal Educativo </t>
  </si>
  <si>
    <t>Fortalecimiento de la Gestión de Cooperación Internacional y Alianzas Publico Privadas</t>
  </si>
  <si>
    <t>Cantidad de Tramite de solicitudes de beneficiarios en cumplimiento de convenios internacionales Suscritos.</t>
  </si>
  <si>
    <t>Número de solicitudes por convenios internacionales gestionadas y cerradas.</t>
  </si>
  <si>
    <t xml:space="preserve">Cantidad de entregables despachados, comunicaciones y/o resoluciones.  </t>
  </si>
  <si>
    <t xml:space="preserve"> Recepción, análisis y gestión de solicitudes realizadas por los beneficiarios de los convenios internacionales suscritos por la República Dominicana en materia de Seguridad Social </t>
  </si>
  <si>
    <t>Realizar informe de cumplimiento general del POA</t>
  </si>
  <si>
    <t>Realizar cronograma de implementación y monitoreo de los procesos institucionales</t>
  </si>
  <si>
    <t>Realizar e encuestas de satisfacción de los servicios ofertados en el CNSS (2 anuales)</t>
  </si>
  <si>
    <t>Porcentaje de manuales actualizados</t>
  </si>
  <si>
    <t>Informe de implementación  del Plan de Mejora CAF del CNSS</t>
  </si>
  <si>
    <t>Informe de plan de clasificación y administración de la gestión documental en el CNSS</t>
  </si>
  <si>
    <t>Informe de monitoreo de la Encuesta de calidad de los servicios ofrecidos en comisiones médicas y convenios internacionales</t>
  </si>
  <si>
    <t xml:space="preserve">Autodiagnostico de   Norma  ISO 9001 Sistema de Gestión de Calidad </t>
  </si>
  <si>
    <t>Autodiagnostico de    Norma  ISO 37301 Sistema de Compliance</t>
  </si>
  <si>
    <t xml:space="preserve">Plan de mejora  Norma  ISO 9001 Sistema de Gestión de Calidad </t>
  </si>
  <si>
    <t>Plan de mejora   Norma  ISO 37301 Sistema de Compliance</t>
  </si>
  <si>
    <t>Realizar desembolsos y pagos de acuerdo a la nueva estructura organizacional</t>
  </si>
  <si>
    <t xml:space="preserve">Autodiagnostico de    ISO 37001 Sistema de Gestión Antisoborno </t>
  </si>
  <si>
    <t xml:space="preserve">Plan de mejora  ISO 37001 Sistema de Gestión Antisoborno </t>
  </si>
  <si>
    <t>Realizar informes de seguimientos indicadores gubernamentales SISCOMPRA, NOBACIS, TRANSPARENCIA, METAS PRESIDENCIALES</t>
  </si>
  <si>
    <t>Realizar informes generados a traves del sistema</t>
  </si>
  <si>
    <t>Informe de capaciataiciones ciudadanos formados en Seguridad Social en el Nivel Primario de Educación</t>
  </si>
  <si>
    <t>Realizar Campaña de Difusión y fomento de la Cultura en Seguridad Social</t>
  </si>
  <si>
    <t>Informe de Implementacion del Portal Educativo</t>
  </si>
  <si>
    <t>Cantidad de</t>
  </si>
  <si>
    <t>Tramitar  Tramite de solicitudes de beneficiarios en cumplimiento de convenios internacionales Suscritos.</t>
  </si>
  <si>
    <t>Informe de Tramite de solicitudes de beneficiarios en cumplimiento de convenios internacionales Suscritos.</t>
  </si>
  <si>
    <t>Gestionar olicitudes por convenios internacionales gestionadas y cerradas.</t>
  </si>
  <si>
    <t>En.</t>
  </si>
  <si>
    <t>Feb</t>
  </si>
  <si>
    <t>mar-04</t>
  </si>
  <si>
    <t>abril</t>
  </si>
  <si>
    <t>may</t>
  </si>
  <si>
    <t>Jun</t>
  </si>
  <si>
    <t>Jul</t>
  </si>
  <si>
    <t>Agos</t>
  </si>
  <si>
    <t>Sep</t>
  </si>
  <si>
    <t>Oct</t>
  </si>
  <si>
    <t>Nov</t>
  </si>
  <si>
    <t>Dic</t>
  </si>
  <si>
    <t>Ene</t>
  </si>
  <si>
    <t>May</t>
  </si>
  <si>
    <t>4to.Trismestre</t>
  </si>
  <si>
    <t>Notarización de los Contratos, Acuerdos, Convenios, Descargos, Acuerdos de Pago,</t>
  </si>
  <si>
    <t>Informe de Elaboracion de Documentos</t>
  </si>
  <si>
    <t>Informe de Complice Cumplimiento regulatorio</t>
  </si>
  <si>
    <t>Ejecutado de los procesos que van desde la recepción de los requerimientos de bienes, servicios, obras y concepciones, hasta la publicación, adjudicación y recepción de los procesos de compras y contrataciones durante el año 2023, con el objetivo de dar cumplimiento con lo planificado, eficientizando el abastecimiento de la institución y cumplir con las normativas vigentes.</t>
  </si>
  <si>
    <t>Dcom</t>
  </si>
  <si>
    <t>nomina</t>
  </si>
  <si>
    <t>otros</t>
  </si>
  <si>
    <t>lista de participante</t>
  </si>
  <si>
    <t xml:space="preserve">Informe ejecución </t>
  </si>
  <si>
    <t xml:space="preserve">Plan Operativo Anual: 2023 </t>
  </si>
  <si>
    <t xml:space="preserve">Lineas Estrategicas / Productos/ Actividades Programas </t>
  </si>
  <si>
    <t xml:space="preserve">                                           Consejo Nacional de la Seguridad Social
                                             Dirección de Planificación y Desarrollo</t>
  </si>
  <si>
    <t>Plan de gestión de eventos de actividades de capacitación con el personal del CNSS</t>
  </si>
  <si>
    <t xml:space="preserve">Plan Operativo Anual :  </t>
  </si>
  <si>
    <t xml:space="preserve">Líneas Estratégicas / Productos </t>
  </si>
  <si>
    <t>Línea</t>
  </si>
  <si>
    <t>objetivo</t>
  </si>
  <si>
    <t>Objetivo2</t>
  </si>
  <si>
    <t>Sep.</t>
  </si>
  <si>
    <t>Plan de Comunicación Interna y externa con el fin de difundir a la sociedad el impacto de las resoluciones emitidas  por el CNSS, así crear una cultura de promoción y prevención de la salud en las ciudadanía.</t>
  </si>
  <si>
    <t>%   sesiones realizadas según cronograma.</t>
  </si>
  <si>
    <t>Gestión oportuna de los pagos a los bienes y servicios básicos administrativos y de mantenimiento a la planta física y demás áreas institucionales.</t>
  </si>
  <si>
    <t xml:space="preserve">Servicios básicos y administrativos contratados y pagados en tiempo oportuno </t>
  </si>
  <si>
    <t>Completada la planificación y respuesta de los servicios de mantenimiento (preventivo y correctivo), y transporte de la institución, mediante la gestión y programación eficiente de los recursos, vehículos y personal, para cumplir con los objetivos de disponibilidad, fiabilidad y aumentar la productividad de la flotilla vehicular de la institución.</t>
  </si>
  <si>
    <t>% de ejecución del Plan de Mantenimiento preventivo y correctivo  a la planta física y demás áreas institucionales.</t>
  </si>
  <si>
    <t>Sistema administrativo de bienes muebles e inmuebles sistematizado y gestionado.</t>
  </si>
  <si>
    <t>Incrementada las competencias  y resolución de los colaboradores, de acuerdo a la complejidad de sus funciones, las necesidades de Garantía de Seguridad Social de la población y los compromisos del sector</t>
  </si>
  <si>
    <t>Desplegada la estructura organizativa aprobada por el CNSS y refrendada mediante resolución 031-2022</t>
  </si>
  <si>
    <t>Desplegada la estructura organizativa aprobada por el CNSS y refrendada mediante resolución 031-2023</t>
  </si>
  <si>
    <t xml:space="preserve">Nivel de avance implementación programa de reconocimiento </t>
  </si>
  <si>
    <t xml:space="preserve">Programa de apoyo a la gestión de los consejeros </t>
  </si>
  <si>
    <t>Día</t>
  </si>
  <si>
    <t xml:space="preserve">Garantizada la cobertura  en Salud, Riesgos Laborales y Pensiones de la población en Seguridad Social mediante propuestas, estudios y análisis de resolución </t>
  </si>
  <si>
    <t xml:space="preserve">Cantidad de Análisis de opinión realizadas </t>
  </si>
  <si>
    <t>Apoyar en las Actividades Programadas para el Plan Estratégico delo SDSS 2021-2025</t>
  </si>
  <si>
    <t>Taller de Sensibilización de Seguro Familiar de Salud</t>
  </si>
  <si>
    <t>Taller de Sensibilización de Seguro de Vejez, Discapacidad y Sobrevivencia</t>
  </si>
  <si>
    <t xml:space="preserve">Taller de Sensibilización de Seguro de Riesgo Laboral </t>
  </si>
  <si>
    <t xml:space="preserve">Estandarización del Portal de Transparencia </t>
  </si>
  <si>
    <t>% de evaluación del portal de transparencia</t>
  </si>
  <si>
    <t>Gestión de soporte jurídico de los procesos del CNSS ante instituciones y jurisprudencias.</t>
  </si>
  <si>
    <t>% de informes de gestión jurídica.</t>
  </si>
  <si>
    <t>Gestión de Calificación de expedientes, dictaminados, revisados y notificados</t>
  </si>
  <si>
    <t>Dictámenes Notificados</t>
  </si>
  <si>
    <t>Diseño de Plan de datos abiertos y plan de certificación de contingencia de ciberseguridad</t>
  </si>
  <si>
    <t xml:space="preserve">% Ejecución del Plan TICS </t>
  </si>
  <si>
    <t>Gestionar y tramitar Infraestructura informática, equipamiento, licencias y softwares informáticos para las eficientizar de la plataforma tecnológica del CNSS</t>
  </si>
  <si>
    <t xml:space="preserve">Registro  y Ejecutado dé  Presupuesto Financiero </t>
  </si>
  <si>
    <t>Elaboración de Estados Financieros  elaborados y presentados</t>
  </si>
  <si>
    <t>Gestionar la elaboración un  informe anual de la Ejecución del CNSS.</t>
  </si>
  <si>
    <t>Porcentaje de índice de satisfacción en el monitoreo de la calidad de los servicios ofrecidos en comisiones médicas y convenios internacionales</t>
  </si>
  <si>
    <t xml:space="preserve">Implementación ISO 37001 Sistema de Gestión Anti sobornó </t>
  </si>
  <si>
    <t>Cantidad de informes generados a través del sistema</t>
  </si>
  <si>
    <t>Informe de Memoria Anual consolidada</t>
  </si>
  <si>
    <t xml:space="preserve">Implementación del sistema de monitoreo y evaluación de la Planificación Operativa </t>
  </si>
  <si>
    <t>Nivel de Implementación del Portal Educativo</t>
  </si>
  <si>
    <t>Garantizados los beneficios del SDSS establecidos para la ciudadanía en el marco legal, mediante la implementación de elementos esenciales de la Ley 87-01, pendientes de ejecución.</t>
  </si>
  <si>
    <t>Ejecutado los procesos de administración de los activos fijos de la institución conforme al marco legal de la ley y disposiciones de Bienes Nacionales, mediante el registro, codificación, control y uso de sistemas informáticos para el buen manejo y transparencia de los activos fijos adquiridos.</t>
  </si>
  <si>
    <t>Ejecutado los procesos que van desde la recepción de los requerimientos de bienes, servicios, obras y concepciones, hasta la publicación, adjudicación y recepción de los procesos de compras y contrataciones durante el año 2023, con el objetivo de dar cumplimiento con lo planificado, eficientizando el abastecimiento de la institución y cumplir con las normativas vigentes.</t>
  </si>
  <si>
    <t>Porcentaje de proceso publicados en el portal de compras</t>
  </si>
  <si>
    <t>Porcentaje de talleres ejecutados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</si>
</sst>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Red]#,##0.00"/>
    <numFmt numFmtId="165" formatCode="&quot; &quot;#,##0.00&quot; &quot;;&quot;-&quot;#,##0.00&quot; &quot;;&quot; -&quot;#&quot; &quot;;&quot; &quot;@&quot; &quot;"/>
    <numFmt numFmtId="166" formatCode="&quot; &quot;[$RD$-1C0A]#,##0.00&quot; &quot;;&quot;-&quot;[$RD$-1C0A]#,##0.00&quot; &quot;;&quot; &quot;[$RD$-1C0A]&quot;-&quot;#&quot; &quot;;&quot; &quot;@&quot; &quot;"/>
  </numFmts>
  <fonts count="73" x14ac:knownFonts="1">
    <font>
      <sz val="11"/>
      <color theme="1"/>
      <name val="Calibri"/>
      <family val="2"/>
      <scheme val="minor"/>
    </font>
    <font>
      <sz val="10"/>
      <name val="Times New Roman"/>
      <family val="1"/>
    </font>
    <font>
      <sz val="10"/>
      <name val="Arial"/>
      <family val="2"/>
    </font>
    <font>
      <sz val="10"/>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1"/>
      <name val="Calibri"/>
      <family val="2"/>
      <scheme val="minor"/>
    </font>
    <font>
      <sz val="11"/>
      <color theme="1"/>
      <name val="Times New Roman"/>
      <family val="1"/>
    </font>
    <font>
      <b/>
      <sz val="10"/>
      <name val="Calibri"/>
      <family val="2"/>
      <scheme val="minor"/>
    </font>
    <font>
      <sz val="10"/>
      <name val="Calibri"/>
      <family val="2"/>
      <scheme val="minor"/>
    </font>
    <font>
      <b/>
      <sz val="9"/>
      <name val="Calibri"/>
      <family val="2"/>
      <scheme val="minor"/>
    </font>
    <font>
      <sz val="9"/>
      <name val="Calibri"/>
      <family val="2"/>
      <scheme val="minor"/>
    </font>
    <font>
      <b/>
      <sz val="8"/>
      <color theme="1"/>
      <name val="Calibri"/>
      <family val="2"/>
      <scheme val="minor"/>
    </font>
    <font>
      <b/>
      <sz val="8"/>
      <name val="Calibri"/>
      <family val="2"/>
      <scheme val="minor"/>
    </font>
    <font>
      <sz val="8"/>
      <color theme="1"/>
      <name val="Calibri"/>
      <family val="2"/>
      <scheme val="minor"/>
    </font>
    <font>
      <sz val="8"/>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theme="0"/>
      <name val="Arial"/>
      <family val="2"/>
    </font>
    <font>
      <sz val="11"/>
      <name val="Cambria"/>
      <family val="1"/>
      <scheme val="major"/>
    </font>
    <font>
      <b/>
      <sz val="12"/>
      <color theme="4" tint="-0.249977111117893"/>
      <name val="Calibri"/>
      <family val="2"/>
      <scheme val="minor"/>
    </font>
    <font>
      <b/>
      <sz val="10"/>
      <color theme="4" tint="-0.249977111117893"/>
      <name val="Calibri"/>
      <family val="2"/>
      <scheme val="minor"/>
    </font>
    <font>
      <b/>
      <sz val="11"/>
      <color theme="4" tint="-0.249977111117893"/>
      <name val="Calibri"/>
      <family val="2"/>
      <scheme val="minor"/>
    </font>
    <font>
      <sz val="12"/>
      <color theme="1"/>
      <name val="Calibri"/>
      <family val="2"/>
      <scheme val="minor"/>
    </font>
    <font>
      <sz val="9"/>
      <color rgb="FF000000"/>
      <name val="Arial"/>
      <family val="2"/>
    </font>
    <font>
      <sz val="9"/>
      <color theme="1"/>
      <name val="Calibri"/>
      <family val="2"/>
      <scheme val="minor"/>
    </font>
    <font>
      <b/>
      <sz val="9"/>
      <color theme="1"/>
      <name val="Calibri"/>
      <family val="2"/>
      <scheme val="minor"/>
    </font>
    <font>
      <b/>
      <sz val="9"/>
      <name val="Arial"/>
      <family val="2"/>
    </font>
    <font>
      <sz val="9"/>
      <name val="Arial"/>
      <family val="2"/>
    </font>
    <font>
      <sz val="9"/>
      <color indexed="8"/>
      <name val="Arial"/>
      <family val="2"/>
    </font>
    <font>
      <sz val="9"/>
      <color theme="1"/>
      <name val="Arial"/>
      <family val="2"/>
    </font>
    <font>
      <b/>
      <sz val="10"/>
      <name val="Times New Roman"/>
      <family val="1"/>
    </font>
    <font>
      <sz val="10"/>
      <color theme="0"/>
      <name val="Times New Roman"/>
      <family val="1"/>
    </font>
    <font>
      <b/>
      <sz val="10"/>
      <name val="Calibri"/>
      <family val="2"/>
      <scheme val="minor"/>
    </font>
    <font>
      <sz val="10"/>
      <name val="Calibri"/>
      <family val="2"/>
      <scheme val="minor"/>
    </font>
    <font>
      <b/>
      <sz val="11"/>
      <color theme="1"/>
      <name val="Times New Roman"/>
      <family val="1"/>
    </font>
    <font>
      <b/>
      <sz val="10"/>
      <color theme="1"/>
      <name val="Times New Roman"/>
      <family val="1"/>
    </font>
    <font>
      <sz val="9.9"/>
      <color theme="1"/>
      <name val="Times New Roman"/>
      <family val="1"/>
    </font>
    <font>
      <sz val="10"/>
      <color theme="1"/>
      <name val="Times New Roman"/>
      <family val="1"/>
    </font>
    <font>
      <sz val="10"/>
      <color theme="1"/>
      <name val="Tw Cen MT"/>
      <family val="2"/>
    </font>
    <font>
      <b/>
      <sz val="10"/>
      <name val="Tw Cen MT"/>
      <family val="2"/>
    </font>
    <font>
      <b/>
      <sz val="10"/>
      <color theme="1"/>
      <name val="Tw Cen MT"/>
      <family val="2"/>
    </font>
    <font>
      <sz val="10"/>
      <color theme="1"/>
      <name val="Times New Roman"/>
      <family val="1"/>
    </font>
    <font>
      <b/>
      <sz val="10"/>
      <color theme="1"/>
      <name val="Times New Roman"/>
      <family val="1"/>
    </font>
    <font>
      <b/>
      <sz val="7"/>
      <color rgb="FFFFFFFF"/>
      <name val="Arial"/>
      <family val="2"/>
    </font>
    <font>
      <b/>
      <sz val="6"/>
      <color rgb="FFFFFFFF"/>
      <name val="Arial"/>
      <family val="2"/>
    </font>
    <font>
      <sz val="6"/>
      <color theme="1"/>
      <name val="Arial"/>
      <family val="2"/>
    </font>
    <font>
      <b/>
      <sz val="6"/>
      <color theme="1"/>
      <name val="Arial"/>
      <family val="2"/>
    </font>
    <font>
      <sz val="11"/>
      <color theme="1"/>
      <name val="Arial"/>
      <family val="2"/>
    </font>
    <font>
      <b/>
      <sz val="11"/>
      <color theme="1"/>
      <name val="Arial"/>
      <family val="2"/>
    </font>
    <font>
      <sz val="16"/>
      <color theme="1"/>
      <name val="Calibri"/>
      <family val="2"/>
      <scheme val="minor"/>
    </font>
    <font>
      <b/>
      <sz val="10"/>
      <color rgb="FFFFFFFF"/>
      <name val="Calibri"/>
      <family val="2"/>
    </font>
    <font>
      <sz val="10"/>
      <color rgb="FF000000"/>
      <name val="Calibri"/>
      <family val="2"/>
    </font>
    <font>
      <sz val="12"/>
      <color theme="1"/>
      <name val="Tw Cen MT"/>
      <family val="2"/>
    </font>
    <font>
      <sz val="11"/>
      <color rgb="FF000000"/>
      <name val="Calibri"/>
      <family val="2"/>
    </font>
    <font>
      <sz val="11"/>
      <color rgb="FF9C5700"/>
      <name val="Calibri"/>
      <family val="2"/>
    </font>
    <font>
      <sz val="11"/>
      <color rgb="FF006100"/>
      <name val="Calibri"/>
      <family val="2"/>
    </font>
    <font>
      <sz val="11"/>
      <color rgb="FFFFFFFF"/>
      <name val="Calibri"/>
      <family val="2"/>
    </font>
    <font>
      <sz val="10"/>
      <color theme="1"/>
      <name val="Times New Roman"/>
      <family val="1"/>
    </font>
    <font>
      <b/>
      <sz val="10"/>
      <name val="Calibri"/>
      <family val="2"/>
      <scheme val="minor"/>
    </font>
    <font>
      <sz val="10"/>
      <name val="Calibri"/>
      <family val="2"/>
      <scheme val="minor"/>
    </font>
    <font>
      <b/>
      <sz val="16"/>
      <name val="Tw Cen MT"/>
      <family val="2"/>
    </font>
    <font>
      <sz val="10"/>
      <color rgb="FF92D050"/>
      <name val="Times New Roman"/>
      <family val="1"/>
    </font>
    <font>
      <sz val="10"/>
      <name val="Calibri"/>
      <family val="2"/>
      <scheme val="minor"/>
    </font>
    <font>
      <sz val="16"/>
      <name val="Calibri"/>
      <family val="2"/>
      <scheme val="minor"/>
    </font>
    <font>
      <sz val="10"/>
      <color rgb="FF92D050"/>
      <name val="Marlett"/>
      <charset val="2"/>
    </font>
    <font>
      <sz val="20"/>
      <color theme="1"/>
      <name val="Times New Roman"/>
      <family val="1"/>
    </font>
    <font>
      <b/>
      <sz val="22"/>
      <name val="Calibri"/>
      <family val="2"/>
      <scheme val="minor"/>
    </font>
    <font>
      <sz val="22"/>
      <color theme="1"/>
      <name val="Times New Roman"/>
      <family val="1"/>
    </font>
  </fonts>
  <fills count="4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573F5"/>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FF00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rgb="FF00539B"/>
        <bgColor indexed="64"/>
      </patternFill>
    </fill>
    <fill>
      <patternFill patternType="solid">
        <fgColor rgb="FF0070C0"/>
        <bgColor indexed="64"/>
      </patternFill>
    </fill>
    <fill>
      <patternFill patternType="solid">
        <fgColor rgb="FFFFEB9C"/>
        <bgColor rgb="FFFFEB9C"/>
      </patternFill>
    </fill>
    <fill>
      <patternFill patternType="solid">
        <fgColor rgb="FFC6EFCE"/>
        <bgColor rgb="FFC6EFCE"/>
      </patternFill>
    </fill>
    <fill>
      <patternFill patternType="solid">
        <fgColor rgb="FFCCCCFF"/>
        <bgColor rgb="FFCCCCFF"/>
      </patternFill>
    </fill>
    <fill>
      <patternFill patternType="solid">
        <fgColor rgb="FFED7D31"/>
        <bgColor rgb="FFED7D31"/>
      </patternFill>
    </fill>
  </fills>
  <borders count="69">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bottom/>
      <diagonal/>
    </border>
    <border>
      <left/>
      <right/>
      <top style="thin">
        <color theme="3" tint="0.39988402966399123"/>
      </top>
      <bottom/>
      <diagonal/>
    </border>
    <border>
      <left style="thin">
        <color theme="3" tint="0.399945066682943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right/>
      <top/>
      <bottom style="thin">
        <color theme="4" tint="0.3999755851924192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ABABAB"/>
      </left>
      <right/>
      <top style="thin">
        <color rgb="FFABABAB"/>
      </top>
      <bottom/>
      <diagonal/>
    </border>
    <border>
      <left style="thin">
        <color auto="1"/>
      </left>
      <right style="thin">
        <color auto="1"/>
      </right>
      <top/>
      <bottom/>
      <diagonal/>
    </border>
    <border>
      <left style="thin">
        <color indexed="64"/>
      </left>
      <right style="thin">
        <color theme="4"/>
      </right>
      <top/>
      <bottom/>
      <diagonal/>
    </border>
    <border>
      <left style="thin">
        <color theme="4"/>
      </left>
      <right style="thin">
        <color theme="4"/>
      </right>
      <top/>
      <bottom/>
      <diagonal/>
    </border>
    <border>
      <left style="thin">
        <color theme="4"/>
      </left>
      <right style="thin">
        <color indexed="64"/>
      </right>
      <top/>
      <bottom/>
      <diagonal/>
    </border>
    <border>
      <left style="thin">
        <color theme="4"/>
      </left>
      <right style="thin">
        <color theme="4"/>
      </right>
      <top style="thin">
        <color theme="4"/>
      </top>
      <bottom style="thin">
        <color theme="4"/>
      </bottom>
      <diagonal/>
    </border>
    <border>
      <left/>
      <right style="thin">
        <color auto="1"/>
      </right>
      <top style="thin">
        <color auto="1"/>
      </top>
      <bottom style="thin">
        <color auto="1"/>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diagonal/>
    </border>
    <border>
      <left style="thin">
        <color theme="4"/>
      </left>
      <right style="thin">
        <color theme="4"/>
      </right>
      <top style="thin">
        <color theme="4"/>
      </top>
      <bottom style="medium">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8">
    <xf numFmtId="0" fontId="0" fillId="0" borderId="0"/>
    <xf numFmtId="43" fontId="6" fillId="0" borderId="0" applyFont="0" applyFill="0" applyBorder="0" applyAlignment="0" applyProtection="0"/>
    <xf numFmtId="0" fontId="1" fillId="0" borderId="0"/>
    <xf numFmtId="0" fontId="6" fillId="0" borderId="0"/>
    <xf numFmtId="0" fontId="2" fillId="0" borderId="0"/>
    <xf numFmtId="0" fontId="3" fillId="0" borderId="0"/>
    <xf numFmtId="0" fontId="27" fillId="0" borderId="0"/>
    <xf numFmtId="43" fontId="2"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58" fillId="0" borderId="0"/>
    <xf numFmtId="165" fontId="58" fillId="0" borderId="0" applyFont="0" applyFill="0" applyBorder="0" applyAlignment="0" applyProtection="0"/>
    <xf numFmtId="166" fontId="58" fillId="0" borderId="0" applyFont="0" applyFill="0" applyBorder="0" applyAlignment="0" applyProtection="0"/>
    <xf numFmtId="0" fontId="59" fillId="43" borderId="0" applyNumberFormat="0" applyBorder="0" applyAlignment="0" applyProtection="0"/>
    <xf numFmtId="0" fontId="60" fillId="44" borderId="0" applyNumberFormat="0" applyBorder="0" applyAlignment="0" applyProtection="0"/>
    <xf numFmtId="0" fontId="58" fillId="45" borderId="61" applyNumberFormat="0" applyFont="0" applyAlignment="0" applyProtection="0"/>
    <xf numFmtId="0" fontId="61" fillId="46" borderId="0" applyNumberFormat="0" applyBorder="0" applyAlignment="0" applyProtection="0"/>
  </cellStyleXfs>
  <cellXfs count="762">
    <xf numFmtId="0" fontId="0" fillId="0" borderId="0" xfId="0"/>
    <xf numFmtId="0" fontId="9" fillId="0" borderId="0" xfId="0" applyFont="1"/>
    <xf numFmtId="0" fontId="1" fillId="0" borderId="0" xfId="2"/>
    <xf numFmtId="0" fontId="2" fillId="0" borderId="0" xfId="4"/>
    <xf numFmtId="0" fontId="11" fillId="0" borderId="0" xfId="2" applyFont="1"/>
    <xf numFmtId="0" fontId="10" fillId="4" borderId="5" xfId="3" applyFont="1" applyFill="1" applyBorder="1" applyAlignment="1">
      <alignment horizontal="center" textRotation="90" wrapText="1"/>
    </xf>
    <xf numFmtId="0" fontId="10" fillId="4" borderId="5" xfId="3" applyFont="1" applyFill="1" applyBorder="1" applyAlignment="1">
      <alignment horizontal="center" vertical="center" wrapText="1"/>
    </xf>
    <xf numFmtId="0" fontId="10" fillId="4" borderId="5" xfId="3" applyFont="1" applyFill="1" applyBorder="1" applyAlignment="1">
      <alignment horizontal="center" vertical="center"/>
    </xf>
    <xf numFmtId="0" fontId="12" fillId="5" borderId="6" xfId="3" applyFont="1" applyFill="1" applyBorder="1" applyAlignment="1">
      <alignment horizontal="left" vertical="top" wrapText="1"/>
    </xf>
    <xf numFmtId="0" fontId="12" fillId="5" borderId="6" xfId="3" applyFont="1" applyFill="1" applyBorder="1" applyAlignment="1">
      <alignment horizontal="center" vertical="top" wrapText="1"/>
    </xf>
    <xf numFmtId="0" fontId="12" fillId="5" borderId="6" xfId="3" applyFont="1" applyFill="1" applyBorder="1" applyAlignment="1">
      <alignment vertical="top" wrapText="1"/>
    </xf>
    <xf numFmtId="4" fontId="12" fillId="5" borderId="6" xfId="3" applyNumberFormat="1" applyFont="1" applyFill="1" applyBorder="1" applyAlignment="1">
      <alignment vertical="top" wrapText="1"/>
    </xf>
    <xf numFmtId="0" fontId="12" fillId="2" borderId="7" xfId="3" applyFont="1" applyFill="1" applyBorder="1" applyAlignment="1">
      <alignment horizontal="left" vertical="top" wrapText="1"/>
    </xf>
    <xf numFmtId="0" fontId="12" fillId="2" borderId="7" xfId="3" applyFont="1" applyFill="1" applyBorder="1" applyAlignment="1">
      <alignment horizontal="center" vertical="top" wrapText="1"/>
    </xf>
    <xf numFmtId="0" fontId="12" fillId="2" borderId="7" xfId="3" applyFont="1" applyFill="1" applyBorder="1" applyAlignment="1">
      <alignment vertical="top" wrapText="1"/>
    </xf>
    <xf numFmtId="4" fontId="12" fillId="2" borderId="7" xfId="3" applyNumberFormat="1" applyFont="1" applyFill="1" applyBorder="1" applyAlignment="1">
      <alignment vertical="top" wrapText="1"/>
    </xf>
    <xf numFmtId="4" fontId="12" fillId="6" borderId="7" xfId="3" applyNumberFormat="1" applyFont="1" applyFill="1" applyBorder="1" applyAlignment="1">
      <alignment vertical="top" wrapText="1"/>
    </xf>
    <xf numFmtId="0" fontId="13" fillId="2" borderId="7" xfId="3" applyFont="1" applyFill="1" applyBorder="1" applyAlignment="1">
      <alignment horizontal="left" vertical="top" wrapText="1"/>
    </xf>
    <xf numFmtId="0" fontId="13" fillId="2" borderId="7" xfId="3" applyFont="1" applyFill="1" applyBorder="1" applyAlignment="1">
      <alignment horizontal="center" vertical="top" wrapText="1"/>
    </xf>
    <xf numFmtId="0" fontId="13" fillId="2" borderId="7" xfId="3" applyFont="1" applyFill="1" applyBorder="1" applyAlignment="1">
      <alignment vertical="top" wrapText="1"/>
    </xf>
    <xf numFmtId="4" fontId="13" fillId="2" borderId="7" xfId="3" applyNumberFormat="1" applyFont="1" applyFill="1" applyBorder="1" applyAlignment="1" applyProtection="1">
      <alignment vertical="top" wrapText="1"/>
    </xf>
    <xf numFmtId="4" fontId="13" fillId="6" borderId="7" xfId="3" applyNumberFormat="1" applyFont="1" applyFill="1" applyBorder="1" applyAlignment="1" applyProtection="1">
      <alignment horizontal="right" vertical="top" wrapText="1"/>
    </xf>
    <xf numFmtId="0" fontId="12" fillId="5" borderId="7" xfId="3" applyFont="1" applyFill="1" applyBorder="1" applyAlignment="1">
      <alignment horizontal="left" vertical="top" wrapText="1"/>
    </xf>
    <xf numFmtId="0" fontId="12" fillId="5" borderId="7" xfId="3" applyFont="1" applyFill="1" applyBorder="1" applyAlignment="1">
      <alignment horizontal="center" vertical="top" wrapText="1"/>
    </xf>
    <xf numFmtId="0" fontId="12" fillId="5" borderId="7" xfId="3" applyFont="1" applyFill="1" applyBorder="1" applyAlignment="1">
      <alignment vertical="top" wrapText="1"/>
    </xf>
    <xf numFmtId="4" fontId="12" fillId="5" borderId="7" xfId="3" applyNumberFormat="1" applyFont="1" applyFill="1" applyBorder="1" applyAlignment="1">
      <alignment vertical="top" wrapText="1"/>
    </xf>
    <xf numFmtId="4" fontId="12" fillId="2" borderId="7" xfId="3" applyNumberFormat="1" applyFont="1" applyFill="1" applyBorder="1" applyAlignment="1" applyProtection="1">
      <alignment vertical="top" wrapText="1"/>
    </xf>
    <xf numFmtId="4" fontId="12" fillId="6" borderId="7" xfId="3" applyNumberFormat="1" applyFont="1" applyFill="1" applyBorder="1" applyAlignment="1" applyProtection="1">
      <alignment vertical="top" wrapText="1"/>
    </xf>
    <xf numFmtId="0" fontId="13" fillId="2" borderId="8" xfId="3" applyFont="1" applyFill="1" applyBorder="1" applyAlignment="1">
      <alignment horizontal="center" vertical="top" wrapText="1"/>
    </xf>
    <xf numFmtId="0" fontId="13" fillId="2" borderId="8" xfId="3" applyFont="1" applyFill="1" applyBorder="1" applyAlignment="1">
      <alignment horizontal="left" vertical="top" wrapText="1"/>
    </xf>
    <xf numFmtId="0" fontId="13" fillId="2" borderId="8" xfId="3" applyFont="1" applyFill="1" applyBorder="1" applyAlignment="1">
      <alignment vertical="top" wrapText="1"/>
    </xf>
    <xf numFmtId="4" fontId="13" fillId="2" borderId="8" xfId="3" applyNumberFormat="1" applyFont="1" applyFill="1" applyBorder="1" applyAlignment="1" applyProtection="1">
      <alignment vertical="top" wrapText="1"/>
    </xf>
    <xf numFmtId="4" fontId="13" fillId="6" borderId="8" xfId="3" applyNumberFormat="1" applyFont="1" applyFill="1" applyBorder="1" applyAlignment="1" applyProtection="1">
      <alignment horizontal="right" vertical="top" wrapText="1"/>
    </xf>
    <xf numFmtId="0" fontId="11" fillId="4" borderId="5" xfId="3" applyFont="1" applyFill="1" applyBorder="1" applyAlignment="1">
      <alignment vertical="top" wrapText="1"/>
    </xf>
    <xf numFmtId="0" fontId="10" fillId="4" borderId="5" xfId="3" applyFont="1" applyFill="1" applyBorder="1" applyAlignment="1">
      <alignment vertical="top" wrapText="1"/>
    </xf>
    <xf numFmtId="4" fontId="10" fillId="4" borderId="5" xfId="3" applyNumberFormat="1" applyFont="1" applyFill="1" applyBorder="1" applyAlignment="1" applyProtection="1">
      <alignment vertical="top" wrapText="1"/>
    </xf>
    <xf numFmtId="0" fontId="6" fillId="0" borderId="0" xfId="3" applyFont="1"/>
    <xf numFmtId="0" fontId="14" fillId="7" borderId="6" xfId="3" applyFont="1" applyFill="1" applyBorder="1" applyAlignment="1" applyProtection="1">
      <alignment vertical="top"/>
    </xf>
    <xf numFmtId="0" fontId="15" fillId="7" borderId="6" xfId="3" applyFont="1" applyFill="1" applyBorder="1" applyAlignment="1" applyProtection="1">
      <alignment horizontal="center" vertical="top"/>
    </xf>
    <xf numFmtId="0" fontId="15" fillId="7" borderId="6" xfId="3" applyFont="1" applyFill="1" applyBorder="1" applyAlignment="1" applyProtection="1">
      <alignment vertical="top"/>
    </xf>
    <xf numFmtId="164" fontId="15" fillId="7" borderId="6" xfId="1" applyNumberFormat="1" applyFont="1" applyFill="1" applyBorder="1" applyAlignment="1" applyProtection="1">
      <alignment vertical="top"/>
      <protection hidden="1"/>
    </xf>
    <xf numFmtId="164" fontId="15" fillId="7" borderId="6" xfId="1" applyNumberFormat="1" applyFont="1" applyFill="1" applyBorder="1" applyAlignment="1" applyProtection="1">
      <alignment horizontal="right" vertical="top"/>
      <protection hidden="1"/>
    </xf>
    <xf numFmtId="0" fontId="14" fillId="8" borderId="7" xfId="3" applyFont="1" applyFill="1" applyBorder="1" applyAlignment="1" applyProtection="1"/>
    <xf numFmtId="0" fontId="15" fillId="8" borderId="7" xfId="3" applyFont="1" applyFill="1" applyBorder="1" applyAlignment="1" applyProtection="1">
      <alignment horizontal="center"/>
    </xf>
    <xf numFmtId="0" fontId="15" fillId="8" borderId="7" xfId="3" applyFont="1" applyFill="1" applyBorder="1" applyAlignment="1" applyProtection="1">
      <alignment horizontal="center" vertical="top"/>
    </xf>
    <xf numFmtId="0" fontId="15" fillId="8" borderId="7" xfId="4" applyFont="1" applyFill="1" applyBorder="1" applyProtection="1"/>
    <xf numFmtId="164" fontId="15" fillId="8" borderId="7" xfId="1" applyNumberFormat="1" applyFont="1" applyFill="1" applyBorder="1" applyAlignment="1" applyProtection="1">
      <alignment vertical="top"/>
      <protection hidden="1"/>
    </xf>
    <xf numFmtId="164" fontId="15" fillId="8" borderId="7" xfId="1" applyNumberFormat="1" applyFont="1" applyFill="1" applyBorder="1" applyAlignment="1" applyProtection="1">
      <alignment horizontal="right" vertical="top"/>
      <protection hidden="1"/>
    </xf>
    <xf numFmtId="0" fontId="14" fillId="9" borderId="7" xfId="3" applyFont="1" applyFill="1" applyBorder="1" applyAlignment="1" applyProtection="1">
      <alignment vertical="top"/>
    </xf>
    <xf numFmtId="0" fontId="15" fillId="9" borderId="7" xfId="3" applyFont="1" applyFill="1" applyBorder="1" applyAlignment="1" applyProtection="1">
      <alignment horizontal="center" vertical="top"/>
    </xf>
    <xf numFmtId="0" fontId="15" fillId="9" borderId="7" xfId="4" applyFont="1" applyFill="1" applyBorder="1" applyAlignment="1" applyProtection="1">
      <alignment vertical="top"/>
    </xf>
    <xf numFmtId="164" fontId="15" fillId="9" borderId="7" xfId="1" applyNumberFormat="1" applyFont="1" applyFill="1" applyBorder="1" applyAlignment="1" applyProtection="1">
      <alignment vertical="top"/>
      <protection hidden="1"/>
    </xf>
    <xf numFmtId="164" fontId="15" fillId="9" borderId="7" xfId="1" applyNumberFormat="1" applyFont="1" applyFill="1" applyBorder="1" applyAlignment="1" applyProtection="1">
      <alignment horizontal="right" vertical="top"/>
      <protection hidden="1"/>
    </xf>
    <xf numFmtId="0" fontId="14" fillId="3" borderId="7" xfId="3" applyFont="1" applyFill="1" applyBorder="1" applyAlignment="1" applyProtection="1">
      <alignment vertical="top"/>
    </xf>
    <xf numFmtId="0" fontId="15" fillId="3" borderId="7" xfId="3" applyFont="1" applyFill="1" applyBorder="1" applyAlignment="1" applyProtection="1">
      <alignment horizontal="center" vertical="top"/>
    </xf>
    <xf numFmtId="0" fontId="15" fillId="3" borderId="7" xfId="4" applyFont="1" applyFill="1" applyBorder="1" applyAlignment="1" applyProtection="1">
      <alignment vertical="top"/>
    </xf>
    <xf numFmtId="164" fontId="15" fillId="3" borderId="7" xfId="1" applyNumberFormat="1" applyFont="1" applyFill="1" applyBorder="1" applyAlignment="1" applyProtection="1">
      <alignment vertical="top"/>
      <protection hidden="1"/>
    </xf>
    <xf numFmtId="164" fontId="15" fillId="6" borderId="7" xfId="1" applyNumberFormat="1" applyFont="1" applyFill="1" applyBorder="1" applyAlignment="1" applyProtection="1">
      <alignment horizontal="right" vertical="top"/>
      <protection hidden="1"/>
    </xf>
    <xf numFmtId="0" fontId="16" fillId="3" borderId="7" xfId="3" applyFont="1" applyFill="1" applyBorder="1" applyAlignment="1" applyProtection="1">
      <alignment vertical="top"/>
    </xf>
    <xf numFmtId="0" fontId="17" fillId="3" borderId="7" xfId="3" applyFont="1" applyFill="1" applyBorder="1" applyAlignment="1" applyProtection="1">
      <alignment horizontal="center" vertical="top"/>
    </xf>
    <xf numFmtId="0" fontId="17" fillId="3" borderId="7" xfId="3" applyFont="1" applyFill="1" applyBorder="1" applyAlignment="1" applyProtection="1">
      <alignment vertical="top"/>
    </xf>
    <xf numFmtId="164" fontId="17" fillId="3" borderId="7" xfId="1" applyNumberFormat="1" applyFont="1" applyFill="1" applyBorder="1" applyAlignment="1" applyProtection="1">
      <alignment vertical="top"/>
      <protection locked="0"/>
    </xf>
    <xf numFmtId="164" fontId="17" fillId="6" borderId="7" xfId="1" applyNumberFormat="1" applyFont="1" applyFill="1" applyBorder="1" applyAlignment="1" applyProtection="1">
      <alignment horizontal="right" vertical="top"/>
      <protection locked="0"/>
    </xf>
    <xf numFmtId="0" fontId="17" fillId="3" borderId="7" xfId="4" applyFont="1" applyFill="1" applyBorder="1" applyAlignment="1" applyProtection="1">
      <alignment vertical="top"/>
    </xf>
    <xf numFmtId="0" fontId="17" fillId="3" borderId="7" xfId="4" applyFont="1" applyFill="1" applyBorder="1" applyAlignment="1" applyProtection="1">
      <alignment vertical="top"/>
      <protection locked="0"/>
    </xf>
    <xf numFmtId="0" fontId="17" fillId="3" borderId="7" xfId="4" applyFont="1" applyFill="1" applyBorder="1" applyAlignment="1" applyProtection="1">
      <alignment vertical="top" wrapText="1"/>
    </xf>
    <xf numFmtId="0" fontId="15" fillId="3" borderId="7" xfId="3" applyFont="1" applyFill="1" applyBorder="1" applyAlignment="1" applyProtection="1">
      <alignment vertical="top"/>
    </xf>
    <xf numFmtId="0" fontId="16" fillId="3" borderId="7" xfId="3" applyFont="1" applyFill="1" applyBorder="1" applyProtection="1"/>
    <xf numFmtId="0" fontId="17" fillId="3" borderId="7" xfId="4" applyFont="1" applyFill="1" applyBorder="1" applyProtection="1"/>
    <xf numFmtId="164" fontId="15" fillId="3" borderId="7" xfId="1" applyNumberFormat="1" applyFont="1" applyFill="1" applyBorder="1" applyAlignment="1" applyProtection="1">
      <alignment vertical="top"/>
      <protection locked="0"/>
    </xf>
    <xf numFmtId="0" fontId="14" fillId="3" borderId="7" xfId="3" applyFont="1" applyFill="1" applyBorder="1" applyProtection="1"/>
    <xf numFmtId="0" fontId="15" fillId="3" borderId="7" xfId="4" applyFont="1" applyFill="1" applyBorder="1" applyProtection="1"/>
    <xf numFmtId="164" fontId="15" fillId="3" borderId="7" xfId="1" applyNumberFormat="1" applyFont="1" applyFill="1" applyBorder="1" applyAlignment="1" applyProtection="1">
      <alignment vertical="top"/>
    </xf>
    <xf numFmtId="164" fontId="15" fillId="6" borderId="7" xfId="1" applyNumberFormat="1" applyFont="1" applyFill="1" applyBorder="1" applyAlignment="1" applyProtection="1">
      <alignment horizontal="right" vertical="top"/>
    </xf>
    <xf numFmtId="0" fontId="17" fillId="3" borderId="7" xfId="4" applyFont="1" applyFill="1" applyBorder="1" applyAlignment="1" applyProtection="1">
      <alignment wrapText="1"/>
    </xf>
    <xf numFmtId="0" fontId="17" fillId="3" borderId="7" xfId="3" applyFont="1" applyFill="1" applyBorder="1" applyAlignment="1" applyProtection="1">
      <alignment vertical="top" wrapText="1"/>
    </xf>
    <xf numFmtId="0" fontId="16" fillId="3" borderId="7" xfId="3" applyFont="1" applyFill="1" applyBorder="1" applyAlignment="1" applyProtection="1">
      <alignment horizontal="center" vertical="center"/>
    </xf>
    <xf numFmtId="0" fontId="17" fillId="3" borderId="7" xfId="3" applyFont="1" applyFill="1" applyBorder="1" applyAlignment="1" applyProtection="1">
      <alignment horizontal="center" vertical="center"/>
    </xf>
    <xf numFmtId="0" fontId="15" fillId="3" borderId="7" xfId="3" applyFont="1" applyFill="1" applyBorder="1" applyAlignment="1" applyProtection="1">
      <alignment vertical="top" wrapText="1"/>
    </xf>
    <xf numFmtId="0" fontId="15" fillId="3" borderId="7" xfId="4" applyFont="1" applyFill="1" applyBorder="1" applyAlignment="1" applyProtection="1">
      <alignment vertical="top" wrapText="1"/>
    </xf>
    <xf numFmtId="0" fontId="16" fillId="3" borderId="7" xfId="3" applyFont="1" applyFill="1" applyBorder="1" applyAlignment="1" applyProtection="1">
      <alignment vertical="top"/>
      <protection locked="0"/>
    </xf>
    <xf numFmtId="0" fontId="17" fillId="3" borderId="7" xfId="3" applyFont="1" applyFill="1" applyBorder="1" applyAlignment="1" applyProtection="1">
      <alignment horizontal="center" vertical="top"/>
      <protection locked="0"/>
    </xf>
    <xf numFmtId="0" fontId="17" fillId="3" borderId="7" xfId="4" applyFont="1" applyFill="1" applyBorder="1" applyAlignment="1" applyProtection="1">
      <alignment vertical="top" wrapText="1"/>
      <protection locked="0"/>
    </xf>
    <xf numFmtId="0" fontId="16" fillId="3" borderId="10" xfId="3" applyFont="1" applyFill="1" applyBorder="1" applyAlignment="1" applyProtection="1">
      <alignment vertical="top"/>
    </xf>
    <xf numFmtId="0" fontId="17" fillId="3" borderId="10" xfId="3" applyFont="1" applyFill="1" applyBorder="1" applyAlignment="1" applyProtection="1">
      <alignment horizontal="center" vertical="top"/>
    </xf>
    <xf numFmtId="0" fontId="17" fillId="3" borderId="10" xfId="4" applyFont="1" applyFill="1" applyBorder="1" applyAlignment="1" applyProtection="1">
      <alignment vertical="top" wrapText="1"/>
    </xf>
    <xf numFmtId="0" fontId="16" fillId="3" borderId="10" xfId="4" applyFont="1" applyFill="1" applyBorder="1" applyProtection="1">
      <protection locked="0"/>
    </xf>
    <xf numFmtId="164" fontId="17" fillId="3" borderId="10" xfId="1" applyNumberFormat="1" applyFont="1" applyFill="1" applyBorder="1" applyAlignment="1" applyProtection="1">
      <alignment vertical="top"/>
      <protection locked="0"/>
    </xf>
    <xf numFmtId="0" fontId="16" fillId="3" borderId="10" xfId="3" applyFont="1" applyFill="1" applyBorder="1" applyProtection="1"/>
    <xf numFmtId="0" fontId="17" fillId="3" borderId="10" xfId="4" applyFont="1" applyFill="1" applyBorder="1" applyProtection="1"/>
    <xf numFmtId="0" fontId="14" fillId="3" borderId="10" xfId="3" applyFont="1" applyFill="1" applyBorder="1" applyAlignment="1" applyProtection="1">
      <alignment vertical="top"/>
    </xf>
    <xf numFmtId="0" fontId="15" fillId="3" borderId="10" xfId="3" applyFont="1" applyFill="1" applyBorder="1" applyAlignment="1" applyProtection="1">
      <alignment horizontal="center" vertical="top"/>
    </xf>
    <xf numFmtId="0" fontId="15" fillId="3" borderId="10" xfId="3" applyFont="1" applyFill="1" applyBorder="1" applyAlignment="1" applyProtection="1">
      <alignment vertical="top"/>
    </xf>
    <xf numFmtId="164" fontId="15" fillId="3" borderId="10" xfId="1" applyNumberFormat="1" applyFont="1" applyFill="1" applyBorder="1" applyAlignment="1" applyProtection="1">
      <alignment vertical="top"/>
      <protection hidden="1"/>
    </xf>
    <xf numFmtId="164" fontId="15" fillId="6" borderId="10" xfId="1" applyNumberFormat="1" applyFont="1" applyFill="1" applyBorder="1" applyAlignment="1" applyProtection="1">
      <alignment horizontal="right" vertical="top"/>
      <protection hidden="1"/>
    </xf>
    <xf numFmtId="0" fontId="18" fillId="10" borderId="9" xfId="4" applyFont="1" applyFill="1" applyBorder="1" applyAlignment="1" applyProtection="1">
      <alignment horizontal="left"/>
      <protection locked="0"/>
    </xf>
    <xf numFmtId="0" fontId="19" fillId="10" borderId="0" xfId="4" applyFont="1" applyFill="1" applyBorder="1" applyAlignment="1"/>
    <xf numFmtId="0" fontId="19" fillId="10" borderId="11" xfId="4" applyFont="1" applyFill="1" applyBorder="1" applyAlignment="1"/>
    <xf numFmtId="0" fontId="11" fillId="6" borderId="9" xfId="4" applyFont="1" applyFill="1" applyBorder="1" applyAlignment="1">
      <alignment horizontal="left"/>
    </xf>
    <xf numFmtId="0" fontId="11" fillId="6" borderId="0" xfId="4" applyFont="1" applyFill="1" applyBorder="1"/>
    <xf numFmtId="4" fontId="11" fillId="6" borderId="0" xfId="4" applyNumberFormat="1" applyFont="1" applyFill="1" applyBorder="1" applyProtection="1">
      <protection locked="0"/>
    </xf>
    <xf numFmtId="0" fontId="11" fillId="6" borderId="11" xfId="4" applyFont="1" applyFill="1" applyBorder="1"/>
    <xf numFmtId="0" fontId="11" fillId="6" borderId="9" xfId="3" applyFont="1" applyFill="1" applyBorder="1" applyAlignment="1">
      <alignment horizontal="left" indent="2"/>
    </xf>
    <xf numFmtId="0" fontId="10" fillId="4" borderId="9" xfId="4" applyFont="1" applyFill="1" applyBorder="1" applyAlignment="1">
      <alignment horizontal="left"/>
    </xf>
    <xf numFmtId="0" fontId="11" fillId="4" borderId="0" xfId="4" applyFont="1" applyFill="1" applyBorder="1"/>
    <xf numFmtId="4" fontId="10" fillId="4" borderId="1" xfId="4" applyNumberFormat="1" applyFont="1" applyFill="1" applyBorder="1"/>
    <xf numFmtId="4" fontId="11" fillId="4" borderId="0" xfId="4" applyNumberFormat="1" applyFont="1" applyFill="1" applyBorder="1" applyProtection="1">
      <protection locked="0"/>
    </xf>
    <xf numFmtId="0" fontId="11" fillId="4" borderId="11" xfId="4" applyFont="1" applyFill="1" applyBorder="1"/>
    <xf numFmtId="0" fontId="10" fillId="10" borderId="9" xfId="4" applyFont="1" applyFill="1" applyBorder="1" applyAlignment="1" applyProtection="1">
      <protection locked="0"/>
    </xf>
    <xf numFmtId="0" fontId="10" fillId="10" borderId="0" xfId="4" applyFont="1" applyFill="1" applyBorder="1" applyAlignment="1" applyProtection="1">
      <protection locked="0"/>
    </xf>
    <xf numFmtId="0" fontId="10" fillId="10" borderId="11" xfId="4" applyFont="1" applyFill="1" applyBorder="1" applyAlignment="1" applyProtection="1">
      <protection locked="0"/>
    </xf>
    <xf numFmtId="0" fontId="6" fillId="0" borderId="0" xfId="4" applyFont="1"/>
    <xf numFmtId="0" fontId="11" fillId="0" borderId="0" xfId="4" applyFont="1"/>
    <xf numFmtId="0" fontId="15" fillId="4" borderId="5" xfId="4" applyFont="1" applyFill="1" applyBorder="1" applyAlignment="1">
      <alignment horizontal="center" vertical="center" wrapText="1"/>
    </xf>
    <xf numFmtId="0" fontId="0" fillId="3" borderId="0" xfId="0" applyFill="1"/>
    <xf numFmtId="0" fontId="7" fillId="3" borderId="0" xfId="0" applyFont="1" applyFill="1"/>
    <xf numFmtId="0" fontId="1" fillId="3" borderId="0" xfId="2" applyFont="1" applyFill="1"/>
    <xf numFmtId="0" fontId="22" fillId="3" borderId="0" xfId="4" applyFont="1" applyFill="1"/>
    <xf numFmtId="0" fontId="7" fillId="3" borderId="0" xfId="3" applyFont="1" applyFill="1" applyProtection="1">
      <protection locked="0"/>
    </xf>
    <xf numFmtId="0" fontId="7" fillId="3" borderId="0" xfId="3" applyFont="1" applyFill="1"/>
    <xf numFmtId="4" fontId="11" fillId="6" borderId="0" xfId="4" applyNumberFormat="1" applyFont="1" applyFill="1" applyBorder="1" applyProtection="1"/>
    <xf numFmtId="4" fontId="11" fillId="6" borderId="3" xfId="4" applyNumberFormat="1" applyFont="1" applyFill="1" applyBorder="1" applyProtection="1"/>
    <xf numFmtId="164" fontId="17" fillId="3" borderId="7" xfId="1" applyNumberFormat="1" applyFont="1" applyFill="1" applyBorder="1" applyAlignment="1" applyProtection="1">
      <alignment vertical="top"/>
    </xf>
    <xf numFmtId="164" fontId="17" fillId="6" borderId="7" xfId="1" applyNumberFormat="1" applyFont="1" applyFill="1" applyBorder="1" applyAlignment="1" applyProtection="1">
      <alignment horizontal="right" vertical="top"/>
    </xf>
    <xf numFmtId="164" fontId="17" fillId="3" borderId="10" xfId="1" applyNumberFormat="1" applyFont="1" applyFill="1" applyBorder="1" applyAlignment="1" applyProtection="1">
      <alignment vertical="top"/>
    </xf>
    <xf numFmtId="164" fontId="17" fillId="6" borderId="10" xfId="1" applyNumberFormat="1" applyFont="1" applyFill="1" applyBorder="1" applyAlignment="1" applyProtection="1">
      <alignment horizontal="right" vertical="top"/>
    </xf>
    <xf numFmtId="0" fontId="7" fillId="3" borderId="0" xfId="4" applyFont="1" applyFill="1"/>
    <xf numFmtId="0" fontId="21" fillId="3" borderId="0" xfId="4" applyFont="1" applyFill="1"/>
    <xf numFmtId="4" fontId="11" fillId="6" borderId="3" xfId="4" applyNumberFormat="1" applyFont="1" applyFill="1" applyBorder="1" applyAlignment="1" applyProtection="1">
      <alignment horizontal="center" vertical="center"/>
      <protection locked="0"/>
    </xf>
    <xf numFmtId="4" fontId="11" fillId="6" borderId="2" xfId="4" applyNumberFormat="1" applyFont="1" applyFill="1" applyBorder="1" applyAlignment="1" applyProtection="1">
      <alignment horizontal="center" vertical="center"/>
      <protection locked="0"/>
    </xf>
    <xf numFmtId="4" fontId="10" fillId="4" borderId="1" xfId="4" applyNumberFormat="1" applyFont="1" applyFill="1" applyBorder="1" applyAlignment="1">
      <alignment horizontal="center" vertical="center"/>
    </xf>
    <xf numFmtId="0" fontId="13" fillId="3" borderId="7" xfId="3" applyFont="1" applyFill="1" applyBorder="1" applyAlignment="1">
      <alignment vertical="top" wrapText="1"/>
    </xf>
    <xf numFmtId="0" fontId="13" fillId="3" borderId="7" xfId="3" applyFont="1" applyFill="1" applyBorder="1"/>
    <xf numFmtId="0" fontId="12" fillId="3" borderId="7" xfId="3" applyFont="1" applyFill="1" applyBorder="1" applyAlignment="1">
      <alignment vertical="top" wrapText="1"/>
    </xf>
    <xf numFmtId="0" fontId="23" fillId="0" borderId="16" xfId="0" applyFont="1" applyFill="1" applyBorder="1" applyAlignment="1"/>
    <xf numFmtId="0" fontId="0" fillId="0" borderId="0" xfId="0" applyAlignment="1"/>
    <xf numFmtId="0" fontId="0" fillId="0" borderId="16" xfId="0" applyBorder="1" applyAlignment="1"/>
    <xf numFmtId="0" fontId="8" fillId="0" borderId="0" xfId="0" applyFont="1" applyAlignment="1"/>
    <xf numFmtId="0" fontId="0" fillId="0" borderId="0" xfId="0" applyFill="1"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4"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23" fillId="0" borderId="26" xfId="0" applyFont="1" applyFill="1" applyBorder="1" applyAlignment="1"/>
    <xf numFmtId="0" fontId="23" fillId="0" borderId="18" xfId="0" applyFont="1" applyFill="1" applyBorder="1" applyAlignment="1"/>
    <xf numFmtId="0" fontId="23" fillId="0" borderId="20" xfId="0" applyFont="1" applyFill="1" applyBorder="1" applyAlignment="1"/>
    <xf numFmtId="0" fontId="0" fillId="0" borderId="27" xfId="0" applyBorder="1" applyAlignment="1"/>
    <xf numFmtId="0" fontId="0" fillId="0" borderId="0" xfId="0" applyFill="1"/>
    <xf numFmtId="0" fontId="9" fillId="0" borderId="0" xfId="0" applyFont="1" applyFill="1"/>
    <xf numFmtId="0" fontId="20" fillId="3" borderId="0" xfId="0" applyFont="1" applyFill="1" applyBorder="1" applyAlignment="1"/>
    <xf numFmtId="0" fontId="24" fillId="3" borderId="0" xfId="0" applyFont="1" applyFill="1" applyBorder="1" applyAlignment="1"/>
    <xf numFmtId="0" fontId="26" fillId="3" borderId="0" xfId="0" applyFont="1" applyFill="1" applyBorder="1" applyAlignment="1"/>
    <xf numFmtId="0" fontId="25" fillId="3" borderId="0" xfId="0" applyFont="1" applyFill="1" applyBorder="1" applyAlignment="1"/>
    <xf numFmtId="0" fontId="27" fillId="0" borderId="0" xfId="6"/>
    <xf numFmtId="0" fontId="27" fillId="0" borderId="16" xfId="6" applyBorder="1"/>
    <xf numFmtId="0" fontId="27" fillId="0" borderId="16" xfId="6" applyBorder="1" applyAlignment="1">
      <alignment wrapText="1"/>
    </xf>
    <xf numFmtId="0" fontId="27" fillId="0" borderId="0" xfId="6" applyAlignment="1">
      <alignment wrapText="1"/>
    </xf>
    <xf numFmtId="0" fontId="27" fillId="0" borderId="16" xfId="6" applyBorder="1" applyAlignment="1">
      <alignment vertical="top" wrapText="1"/>
    </xf>
    <xf numFmtId="0" fontId="27" fillId="0" borderId="16" xfId="6" applyBorder="1" applyAlignment="1">
      <alignment vertical="top"/>
    </xf>
    <xf numFmtId="0" fontId="27" fillId="0" borderId="0" xfId="6" applyAlignment="1">
      <alignment vertical="top"/>
    </xf>
    <xf numFmtId="0" fontId="9" fillId="0" borderId="0" xfId="0" applyFont="1" applyFill="1" applyAlignment="1">
      <alignment horizontal="left" vertical="center"/>
    </xf>
    <xf numFmtId="0" fontId="9" fillId="0" borderId="0" xfId="0" applyFont="1" applyAlignment="1">
      <alignment horizontal="left" vertical="center"/>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Fill="1" applyAlignment="1">
      <alignment horizontal="center" vertical="center"/>
    </xf>
    <xf numFmtId="0" fontId="9" fillId="0" borderId="0" xfId="0" applyFont="1" applyAlignment="1">
      <alignment horizontal="center" vertical="center"/>
    </xf>
    <xf numFmtId="0" fontId="0" fillId="0" borderId="16" xfId="0" applyBorder="1"/>
    <xf numFmtId="0" fontId="27" fillId="0" borderId="16" xfId="6" applyBorder="1" applyAlignment="1">
      <alignment horizontal="left" vertical="center" wrapText="1"/>
    </xf>
    <xf numFmtId="0" fontId="27" fillId="0" borderId="16" xfId="6" applyBorder="1" applyAlignment="1">
      <alignment horizontal="left" vertical="center"/>
    </xf>
    <xf numFmtId="0" fontId="27" fillId="0" borderId="0" xfId="6" applyAlignment="1">
      <alignment horizontal="left" vertical="center"/>
    </xf>
    <xf numFmtId="0" fontId="0" fillId="3" borderId="16" xfId="0" applyFill="1" applyBorder="1"/>
    <xf numFmtId="0" fontId="0" fillId="3" borderId="4" xfId="0" applyFill="1" applyBorder="1"/>
    <xf numFmtId="0" fontId="8" fillId="0" borderId="28" xfId="0" applyFont="1" applyBorder="1" applyAlignment="1"/>
    <xf numFmtId="0" fontId="0" fillId="0" borderId="16" xfId="0" applyFill="1" applyBorder="1" applyAlignment="1"/>
    <xf numFmtId="0" fontId="0" fillId="0" borderId="4" xfId="0" applyFill="1" applyBorder="1" applyAlignment="1"/>
    <xf numFmtId="0" fontId="8" fillId="0" borderId="29" xfId="0" applyFont="1" applyBorder="1" applyAlignment="1"/>
    <xf numFmtId="0" fontId="0" fillId="0" borderId="30" xfId="0" applyBorder="1" applyAlignment="1"/>
    <xf numFmtId="0" fontId="0" fillId="0" borderId="31" xfId="0" applyBorder="1" applyAlignment="1"/>
    <xf numFmtId="0" fontId="8" fillId="0" borderId="32" xfId="0" applyFont="1" applyBorder="1" applyAlignment="1"/>
    <xf numFmtId="0" fontId="0" fillId="0" borderId="16" xfId="0" applyBorder="1" applyAlignment="1">
      <alignment horizontal="center" vertical="center"/>
    </xf>
    <xf numFmtId="0" fontId="30" fillId="0" borderId="33" xfId="0" applyFont="1" applyBorder="1" applyAlignment="1">
      <alignment horizontal="left" vertical="top"/>
    </xf>
    <xf numFmtId="0" fontId="29" fillId="0" borderId="23" xfId="0" applyFont="1" applyBorder="1" applyAlignment="1">
      <alignment horizontal="left" vertical="top"/>
    </xf>
    <xf numFmtId="0" fontId="29" fillId="0" borderId="24" xfId="0" applyFont="1" applyBorder="1" applyAlignment="1">
      <alignment horizontal="left" vertical="top"/>
    </xf>
    <xf numFmtId="0" fontId="29" fillId="0" borderId="25" xfId="0" applyFont="1" applyBorder="1" applyAlignment="1">
      <alignment horizontal="left" vertical="top"/>
    </xf>
    <xf numFmtId="0" fontId="18" fillId="11" borderId="16" xfId="0" applyFont="1" applyFill="1" applyBorder="1" applyAlignment="1">
      <alignment horizontal="center" vertical="center"/>
    </xf>
    <xf numFmtId="0" fontId="18" fillId="11" borderId="33" xfId="0" applyFont="1" applyFill="1" applyBorder="1" applyAlignment="1">
      <alignment horizontal="center" vertical="center"/>
    </xf>
    <xf numFmtId="0" fontId="8" fillId="0" borderId="0" xfId="0" applyFont="1"/>
    <xf numFmtId="0" fontId="8" fillId="0" borderId="38" xfId="0" applyFont="1" applyBorder="1"/>
    <xf numFmtId="0" fontId="0" fillId="0" borderId="23" xfId="0" applyBorder="1"/>
    <xf numFmtId="0" fontId="0" fillId="0" borderId="24" xfId="0" applyBorder="1"/>
    <xf numFmtId="0" fontId="10" fillId="0" borderId="0" xfId="0" applyFont="1" applyFill="1" applyBorder="1" applyAlignment="1">
      <alignment horizontal="center" vertical="center" wrapText="1"/>
    </xf>
    <xf numFmtId="49" fontId="31" fillId="16" borderId="16" xfId="4" applyNumberFormat="1" applyFont="1" applyFill="1" applyBorder="1" applyAlignment="1">
      <alignment horizontal="left" vertical="center" wrapText="1"/>
    </xf>
    <xf numFmtId="49" fontId="31" fillId="16" borderId="16" xfId="4" applyNumberFormat="1" applyFont="1" applyFill="1" applyBorder="1" applyAlignment="1">
      <alignment horizontal="center" vertical="center" wrapText="1"/>
    </xf>
    <xf numFmtId="49" fontId="31" fillId="16" borderId="39" xfId="4" applyNumberFormat="1" applyFont="1" applyFill="1" applyBorder="1" applyAlignment="1">
      <alignment horizontal="center" vertical="center" wrapText="1"/>
    </xf>
    <xf numFmtId="0" fontId="32" fillId="0" borderId="16" xfId="4" applyFont="1" applyBorder="1" applyAlignment="1">
      <alignment horizontal="center" vertical="center" wrapText="1"/>
    </xf>
    <xf numFmtId="0" fontId="2" fillId="0" borderId="0" xfId="4" applyAlignment="1">
      <alignment horizontal="center" vertical="center" wrapText="1"/>
    </xf>
    <xf numFmtId="15" fontId="33" fillId="0" borderId="16" xfId="4" applyNumberFormat="1" applyFont="1" applyBorder="1" applyAlignment="1">
      <alignment horizontal="left" vertical="center" wrapText="1"/>
    </xf>
    <xf numFmtId="49" fontId="33" fillId="0" borderId="16" xfId="4" applyNumberFormat="1" applyFont="1" applyBorder="1" applyAlignment="1">
      <alignment horizontal="left" vertical="center" wrapText="1"/>
    </xf>
    <xf numFmtId="49" fontId="33" fillId="0" borderId="16" xfId="4" applyNumberFormat="1" applyFont="1" applyBorder="1" applyAlignment="1">
      <alignment horizontal="center" vertical="center" wrapText="1"/>
    </xf>
    <xf numFmtId="43" fontId="33" fillId="0" borderId="39" xfId="7" applyFont="1" applyBorder="1" applyAlignment="1">
      <alignment horizontal="right" vertical="center" wrapText="1"/>
    </xf>
    <xf numFmtId="0" fontId="32" fillId="0" borderId="16" xfId="4" applyFont="1" applyBorder="1" applyAlignment="1">
      <alignment horizontal="left" vertical="center" wrapText="1"/>
    </xf>
    <xf numFmtId="0" fontId="2" fillId="0" borderId="0" xfId="4" applyAlignment="1">
      <alignment vertical="center" wrapText="1"/>
    </xf>
    <xf numFmtId="49" fontId="33" fillId="17" borderId="16" xfId="4" applyNumberFormat="1" applyFont="1" applyFill="1" applyBorder="1" applyAlignment="1">
      <alignment horizontal="left" vertical="center" wrapText="1"/>
    </xf>
    <xf numFmtId="49" fontId="33" fillId="17" borderId="16" xfId="4" applyNumberFormat="1" applyFont="1" applyFill="1" applyBorder="1" applyAlignment="1">
      <alignment horizontal="center" vertical="center" wrapText="1"/>
    </xf>
    <xf numFmtId="43" fontId="33" fillId="17" borderId="39" xfId="7" applyFont="1" applyFill="1" applyBorder="1" applyAlignment="1">
      <alignment horizontal="right" vertical="center" wrapText="1"/>
    </xf>
    <xf numFmtId="0" fontId="32" fillId="17" borderId="16" xfId="4" applyFont="1" applyFill="1" applyBorder="1" applyAlignment="1">
      <alignment vertical="center" wrapText="1"/>
    </xf>
    <xf numFmtId="15" fontId="33" fillId="18" borderId="16" xfId="4" applyNumberFormat="1" applyFont="1" applyFill="1" applyBorder="1" applyAlignment="1">
      <alignment horizontal="left" vertical="center" wrapText="1"/>
    </xf>
    <xf numFmtId="49" fontId="33" fillId="18" borderId="16" xfId="4" applyNumberFormat="1" applyFont="1" applyFill="1" applyBorder="1" applyAlignment="1">
      <alignment horizontal="left" vertical="center" wrapText="1"/>
    </xf>
    <xf numFmtId="49" fontId="33" fillId="18" borderId="16" xfId="4" applyNumberFormat="1" applyFont="1" applyFill="1" applyBorder="1" applyAlignment="1">
      <alignment horizontal="center" vertical="center" wrapText="1"/>
    </xf>
    <xf numFmtId="43" fontId="33" fillId="18" borderId="39" xfId="7" applyFont="1" applyFill="1" applyBorder="1" applyAlignment="1">
      <alignment horizontal="right" vertical="center" wrapText="1"/>
    </xf>
    <xf numFmtId="0" fontId="32" fillId="18" borderId="16" xfId="4" applyFont="1" applyFill="1" applyBorder="1" applyAlignment="1">
      <alignment vertical="center" wrapText="1"/>
    </xf>
    <xf numFmtId="15" fontId="33" fillId="7" borderId="16" xfId="4" applyNumberFormat="1" applyFont="1" applyFill="1" applyBorder="1" applyAlignment="1">
      <alignment horizontal="left" vertical="center" wrapText="1"/>
    </xf>
    <xf numFmtId="49" fontId="33" fillId="7" borderId="16" xfId="4" applyNumberFormat="1" applyFont="1" applyFill="1" applyBorder="1" applyAlignment="1">
      <alignment horizontal="left" vertical="center" wrapText="1"/>
    </xf>
    <xf numFmtId="49" fontId="33" fillId="7" borderId="16" xfId="4" applyNumberFormat="1" applyFont="1" applyFill="1" applyBorder="1" applyAlignment="1">
      <alignment horizontal="center" vertical="center" wrapText="1"/>
    </xf>
    <xf numFmtId="43" fontId="33" fillId="7" borderId="39" xfId="7" applyFont="1" applyFill="1" applyBorder="1" applyAlignment="1">
      <alignment horizontal="right" vertical="center" wrapText="1"/>
    </xf>
    <xf numFmtId="0" fontId="32" fillId="7" borderId="16" xfId="4" applyFont="1" applyFill="1" applyBorder="1" applyAlignment="1">
      <alignment horizontal="left" vertical="center" wrapText="1"/>
    </xf>
    <xf numFmtId="15" fontId="33" fillId="19" borderId="16" xfId="4" applyNumberFormat="1" applyFont="1" applyFill="1" applyBorder="1" applyAlignment="1">
      <alignment horizontal="left" vertical="center" wrapText="1"/>
    </xf>
    <xf numFmtId="49" fontId="33" fillId="19" borderId="16" xfId="4" applyNumberFormat="1" applyFont="1" applyFill="1" applyBorder="1" applyAlignment="1">
      <alignment horizontal="left" vertical="center" wrapText="1"/>
    </xf>
    <xf numFmtId="49" fontId="33" fillId="19" borderId="16" xfId="4" applyNumberFormat="1" applyFont="1" applyFill="1" applyBorder="1" applyAlignment="1">
      <alignment horizontal="center" vertical="center" wrapText="1"/>
    </xf>
    <xf numFmtId="43" fontId="33" fillId="19" borderId="39" xfId="7" applyFont="1" applyFill="1" applyBorder="1" applyAlignment="1">
      <alignment horizontal="right" vertical="center" wrapText="1"/>
    </xf>
    <xf numFmtId="0" fontId="32" fillId="19" borderId="16" xfId="4" applyFont="1" applyFill="1" applyBorder="1" applyAlignment="1">
      <alignment vertical="center" wrapText="1"/>
    </xf>
    <xf numFmtId="15" fontId="33" fillId="20" borderId="16" xfId="4" applyNumberFormat="1" applyFont="1" applyFill="1" applyBorder="1" applyAlignment="1">
      <alignment horizontal="left" vertical="center" wrapText="1"/>
    </xf>
    <xf numFmtId="49" fontId="33" fillId="20" borderId="16" xfId="4" applyNumberFormat="1" applyFont="1" applyFill="1" applyBorder="1" applyAlignment="1">
      <alignment horizontal="left" vertical="center" wrapText="1"/>
    </xf>
    <xf numFmtId="49" fontId="33" fillId="20" borderId="16" xfId="4" applyNumberFormat="1" applyFont="1" applyFill="1" applyBorder="1" applyAlignment="1">
      <alignment horizontal="center" vertical="center" wrapText="1"/>
    </xf>
    <xf numFmtId="43" fontId="33" fillId="20" borderId="39" xfId="7" applyFont="1" applyFill="1" applyBorder="1" applyAlignment="1">
      <alignment horizontal="right" vertical="center" wrapText="1"/>
    </xf>
    <xf numFmtId="0" fontId="32" fillId="20" borderId="16" xfId="4" applyFont="1" applyFill="1" applyBorder="1" applyAlignment="1">
      <alignment horizontal="left" vertical="center" wrapText="1"/>
    </xf>
    <xf numFmtId="15" fontId="33" fillId="21" borderId="16" xfId="4" applyNumberFormat="1" applyFont="1" applyFill="1" applyBorder="1" applyAlignment="1">
      <alignment horizontal="left" vertical="center" wrapText="1"/>
    </xf>
    <xf numFmtId="49" fontId="33" fillId="21" borderId="16" xfId="4" applyNumberFormat="1" applyFont="1" applyFill="1" applyBorder="1" applyAlignment="1">
      <alignment horizontal="left" vertical="center" wrapText="1"/>
    </xf>
    <xf numFmtId="49" fontId="33" fillId="21" borderId="16" xfId="4" applyNumberFormat="1" applyFont="1" applyFill="1" applyBorder="1" applyAlignment="1">
      <alignment horizontal="center" vertical="center" wrapText="1"/>
    </xf>
    <xf numFmtId="43" fontId="33" fillId="21" borderId="39" xfId="7" applyFont="1" applyFill="1" applyBorder="1" applyAlignment="1">
      <alignment horizontal="right" vertical="center" wrapText="1"/>
    </xf>
    <xf numFmtId="0" fontId="32" fillId="21" borderId="16" xfId="4" applyFont="1" applyFill="1" applyBorder="1" applyAlignment="1">
      <alignment horizontal="left" vertical="center" wrapText="1"/>
    </xf>
    <xf numFmtId="15" fontId="33" fillId="22" borderId="16" xfId="4" applyNumberFormat="1" applyFont="1" applyFill="1" applyBorder="1" applyAlignment="1">
      <alignment horizontal="left" vertical="center" wrapText="1"/>
    </xf>
    <xf numFmtId="49" fontId="33" fillId="22" borderId="16" xfId="4" applyNumberFormat="1" applyFont="1" applyFill="1" applyBorder="1" applyAlignment="1">
      <alignment horizontal="left" vertical="center" wrapText="1"/>
    </xf>
    <xf numFmtId="49" fontId="33" fillId="22" borderId="16" xfId="4" applyNumberFormat="1" applyFont="1" applyFill="1" applyBorder="1" applyAlignment="1">
      <alignment horizontal="center" vertical="center" wrapText="1"/>
    </xf>
    <xf numFmtId="43" fontId="33" fillId="22" borderId="39" xfId="7" applyFont="1" applyFill="1" applyBorder="1" applyAlignment="1">
      <alignment horizontal="right" vertical="center" wrapText="1"/>
    </xf>
    <xf numFmtId="0" fontId="32" fillId="22" borderId="16" xfId="4" applyFont="1" applyFill="1" applyBorder="1" applyAlignment="1">
      <alignment horizontal="left" vertical="center" wrapText="1"/>
    </xf>
    <xf numFmtId="0" fontId="32" fillId="0" borderId="16" xfId="4" applyFont="1" applyBorder="1" applyAlignment="1">
      <alignment vertical="center" wrapText="1"/>
    </xf>
    <xf numFmtId="15" fontId="33" fillId="12" borderId="16" xfId="4" applyNumberFormat="1" applyFont="1" applyFill="1" applyBorder="1" applyAlignment="1">
      <alignment horizontal="left" vertical="center" wrapText="1"/>
    </xf>
    <xf numFmtId="49" fontId="33" fillId="12" borderId="16" xfId="4" applyNumberFormat="1" applyFont="1" applyFill="1" applyBorder="1" applyAlignment="1">
      <alignment horizontal="left" vertical="center" wrapText="1"/>
    </xf>
    <xf numFmtId="49" fontId="33" fillId="12" borderId="16" xfId="4" applyNumberFormat="1" applyFont="1" applyFill="1" applyBorder="1" applyAlignment="1">
      <alignment horizontal="center" vertical="center" wrapText="1"/>
    </xf>
    <xf numFmtId="43" fontId="33" fillId="12" borderId="39" xfId="7" applyFont="1" applyFill="1" applyBorder="1" applyAlignment="1">
      <alignment horizontal="right" vertical="center" wrapText="1"/>
    </xf>
    <xf numFmtId="0" fontId="32" fillId="12" borderId="16" xfId="4" applyFont="1" applyFill="1" applyBorder="1" applyAlignment="1">
      <alignment vertical="center" wrapText="1"/>
    </xf>
    <xf numFmtId="0" fontId="32" fillId="12" borderId="16" xfId="4" applyFont="1" applyFill="1" applyBorder="1" applyAlignment="1">
      <alignment horizontal="left" vertical="center" wrapText="1"/>
    </xf>
    <xf numFmtId="0" fontId="32" fillId="0" borderId="16" xfId="4" applyFont="1" applyBorder="1"/>
    <xf numFmtId="15" fontId="33" fillId="23" borderId="16" xfId="4" applyNumberFormat="1" applyFont="1" applyFill="1" applyBorder="1" applyAlignment="1">
      <alignment horizontal="left" vertical="center" wrapText="1"/>
    </xf>
    <xf numFmtId="49" fontId="33" fillId="23" borderId="16" xfId="4" applyNumberFormat="1" applyFont="1" applyFill="1" applyBorder="1" applyAlignment="1">
      <alignment horizontal="left" vertical="center" wrapText="1"/>
    </xf>
    <xf numFmtId="49" fontId="33" fillId="23" borderId="16" xfId="4" applyNumberFormat="1" applyFont="1" applyFill="1" applyBorder="1" applyAlignment="1">
      <alignment horizontal="center" vertical="center" wrapText="1"/>
    </xf>
    <xf numFmtId="43" fontId="33" fillId="23" borderId="39" xfId="7" applyFont="1" applyFill="1" applyBorder="1" applyAlignment="1">
      <alignment horizontal="right" vertical="center" wrapText="1"/>
    </xf>
    <xf numFmtId="0" fontId="32" fillId="23" borderId="16" xfId="4" applyFont="1" applyFill="1" applyBorder="1" applyAlignment="1">
      <alignment vertical="center" wrapText="1"/>
    </xf>
    <xf numFmtId="49" fontId="33" fillId="24" borderId="16" xfId="4" applyNumberFormat="1" applyFont="1" applyFill="1" applyBorder="1" applyAlignment="1">
      <alignment horizontal="left" vertical="center" wrapText="1"/>
    </xf>
    <xf numFmtId="49" fontId="33" fillId="24" borderId="16" xfId="4" applyNumberFormat="1" applyFont="1" applyFill="1" applyBorder="1" applyAlignment="1">
      <alignment horizontal="center" vertical="center" wrapText="1"/>
    </xf>
    <xf numFmtId="43" fontId="33" fillId="24" borderId="39" xfId="7" applyFont="1" applyFill="1" applyBorder="1" applyAlignment="1">
      <alignment horizontal="right" vertical="center" wrapText="1"/>
    </xf>
    <xf numFmtId="0" fontId="32" fillId="24" borderId="16" xfId="4" applyFont="1" applyFill="1" applyBorder="1" applyAlignment="1">
      <alignment horizontal="left" vertical="center" wrapText="1"/>
    </xf>
    <xf numFmtId="15" fontId="33" fillId="25" borderId="16" xfId="4" applyNumberFormat="1" applyFont="1" applyFill="1" applyBorder="1" applyAlignment="1">
      <alignment horizontal="left" vertical="center" wrapText="1"/>
    </xf>
    <xf numFmtId="49" fontId="33" fillId="25" borderId="16" xfId="4" applyNumberFormat="1" applyFont="1" applyFill="1" applyBorder="1" applyAlignment="1">
      <alignment horizontal="left" vertical="center" wrapText="1"/>
    </xf>
    <xf numFmtId="49" fontId="33" fillId="25" borderId="16" xfId="4" applyNumberFormat="1" applyFont="1" applyFill="1" applyBorder="1" applyAlignment="1">
      <alignment horizontal="center" vertical="center" wrapText="1"/>
    </xf>
    <xf numFmtId="43" fontId="33" fillId="25" borderId="39" xfId="7" applyFont="1" applyFill="1" applyBorder="1" applyAlignment="1">
      <alignment horizontal="right" vertical="center" wrapText="1"/>
    </xf>
    <xf numFmtId="0" fontId="32" fillId="25" borderId="16" xfId="4" applyFont="1" applyFill="1" applyBorder="1" applyAlignment="1">
      <alignment horizontal="left" vertical="center" wrapText="1"/>
    </xf>
    <xf numFmtId="15" fontId="33" fillId="25" borderId="16" xfId="4" applyNumberFormat="1" applyFont="1" applyFill="1" applyBorder="1" applyAlignment="1">
      <alignment horizontal="center" vertical="center" wrapText="1"/>
    </xf>
    <xf numFmtId="49" fontId="33" fillId="26" borderId="16" xfId="4" applyNumberFormat="1" applyFont="1" applyFill="1" applyBorder="1" applyAlignment="1">
      <alignment horizontal="left" vertical="center" wrapText="1"/>
    </xf>
    <xf numFmtId="49" fontId="33" fillId="26" borderId="16" xfId="4" applyNumberFormat="1" applyFont="1" applyFill="1" applyBorder="1" applyAlignment="1">
      <alignment horizontal="center" vertical="center" wrapText="1"/>
    </xf>
    <xf numFmtId="43" fontId="33" fillId="26" borderId="39" xfId="7" applyFont="1" applyFill="1" applyBorder="1" applyAlignment="1">
      <alignment horizontal="right" vertical="center" wrapText="1"/>
    </xf>
    <xf numFmtId="0" fontId="32" fillId="26" borderId="16" xfId="4" applyFont="1" applyFill="1" applyBorder="1" applyAlignment="1">
      <alignment horizontal="left" vertical="center" wrapText="1"/>
    </xf>
    <xf numFmtId="15" fontId="33" fillId="27" borderId="16" xfId="4" applyNumberFormat="1" applyFont="1" applyFill="1" applyBorder="1" applyAlignment="1">
      <alignment horizontal="left" vertical="center" wrapText="1"/>
    </xf>
    <xf numFmtId="49" fontId="33" fillId="27" borderId="16" xfId="4" applyNumberFormat="1" applyFont="1" applyFill="1" applyBorder="1" applyAlignment="1">
      <alignment horizontal="left" vertical="center" wrapText="1"/>
    </xf>
    <xf numFmtId="49" fontId="33" fillId="27" borderId="16" xfId="4" applyNumberFormat="1" applyFont="1" applyFill="1" applyBorder="1" applyAlignment="1">
      <alignment horizontal="center" vertical="center" wrapText="1"/>
    </xf>
    <xf numFmtId="43" fontId="33" fillId="27" borderId="39" xfId="7" applyFont="1" applyFill="1" applyBorder="1" applyAlignment="1">
      <alignment horizontal="right" vertical="center" wrapText="1"/>
    </xf>
    <xf numFmtId="0" fontId="32" fillId="27" borderId="16" xfId="4" applyFont="1" applyFill="1" applyBorder="1" applyAlignment="1">
      <alignment horizontal="left" vertical="center" wrapText="1"/>
    </xf>
    <xf numFmtId="15" fontId="33" fillId="28" borderId="16" xfId="4" applyNumberFormat="1" applyFont="1" applyFill="1" applyBorder="1" applyAlignment="1">
      <alignment horizontal="left" vertical="center" wrapText="1"/>
    </xf>
    <xf numFmtId="49" fontId="33" fillId="28" borderId="16" xfId="4" applyNumberFormat="1" applyFont="1" applyFill="1" applyBorder="1" applyAlignment="1">
      <alignment horizontal="left" vertical="center" wrapText="1"/>
    </xf>
    <xf numFmtId="49" fontId="33" fillId="28" borderId="16" xfId="4" applyNumberFormat="1" applyFont="1" applyFill="1" applyBorder="1" applyAlignment="1">
      <alignment horizontal="center" vertical="center" wrapText="1"/>
    </xf>
    <xf numFmtId="43" fontId="33" fillId="28" borderId="39" xfId="7" applyFont="1" applyFill="1" applyBorder="1" applyAlignment="1">
      <alignment horizontal="right" vertical="center" wrapText="1"/>
    </xf>
    <xf numFmtId="0" fontId="32" fillId="28" borderId="16" xfId="4" applyFont="1" applyFill="1" applyBorder="1" applyAlignment="1">
      <alignment horizontal="left" vertical="center" wrapText="1"/>
    </xf>
    <xf numFmtId="49" fontId="34" fillId="28" borderId="16" xfId="4" applyNumberFormat="1" applyFont="1" applyFill="1" applyBorder="1" applyAlignment="1">
      <alignment horizontal="center" vertical="center" wrapText="1"/>
    </xf>
    <xf numFmtId="43" fontId="34" fillId="28" borderId="39" xfId="7" applyFont="1" applyFill="1" applyBorder="1" applyAlignment="1">
      <alignment horizontal="right" vertical="center" wrapText="1"/>
    </xf>
    <xf numFmtId="0" fontId="34" fillId="28" borderId="16" xfId="4" applyFont="1" applyFill="1" applyBorder="1" applyAlignment="1">
      <alignment horizontal="left" vertical="center" wrapText="1"/>
    </xf>
    <xf numFmtId="15" fontId="33" fillId="29" borderId="16" xfId="4" applyNumberFormat="1" applyFont="1" applyFill="1" applyBorder="1" applyAlignment="1">
      <alignment horizontal="left" vertical="center" wrapText="1"/>
    </xf>
    <xf numFmtId="49" fontId="33" fillId="29" borderId="16" xfId="4" applyNumberFormat="1" applyFont="1" applyFill="1" applyBorder="1" applyAlignment="1">
      <alignment horizontal="left" vertical="center" wrapText="1"/>
    </xf>
    <xf numFmtId="49" fontId="33" fillId="29" borderId="16" xfId="4" applyNumberFormat="1" applyFont="1" applyFill="1" applyBorder="1" applyAlignment="1">
      <alignment horizontal="center" vertical="center" wrapText="1"/>
    </xf>
    <xf numFmtId="43" fontId="33" fillId="29" borderId="39" xfId="7" applyFont="1" applyFill="1" applyBorder="1" applyAlignment="1">
      <alignment horizontal="right" vertical="center" wrapText="1"/>
    </xf>
    <xf numFmtId="0" fontId="32" fillId="29" borderId="16" xfId="4" applyFont="1" applyFill="1" applyBorder="1" applyAlignment="1">
      <alignment horizontal="left" vertical="center" wrapText="1"/>
    </xf>
    <xf numFmtId="15" fontId="33" fillId="30" borderId="16" xfId="4" applyNumberFormat="1" applyFont="1" applyFill="1" applyBorder="1" applyAlignment="1">
      <alignment horizontal="left" vertical="center" wrapText="1"/>
    </xf>
    <xf numFmtId="49" fontId="33" fillId="30" borderId="16" xfId="4" applyNumberFormat="1" applyFont="1" applyFill="1" applyBorder="1" applyAlignment="1">
      <alignment horizontal="left" vertical="center" wrapText="1"/>
    </xf>
    <xf numFmtId="49" fontId="33" fillId="30" borderId="16" xfId="4" applyNumberFormat="1" applyFont="1" applyFill="1" applyBorder="1" applyAlignment="1">
      <alignment horizontal="center" vertical="center" wrapText="1"/>
    </xf>
    <xf numFmtId="43" fontId="33" fillId="30" borderId="39" xfId="7" applyFont="1" applyFill="1" applyBorder="1" applyAlignment="1">
      <alignment horizontal="right" vertical="center" wrapText="1"/>
    </xf>
    <xf numFmtId="0" fontId="32" fillId="30" borderId="16" xfId="4" applyFont="1" applyFill="1" applyBorder="1" applyAlignment="1">
      <alignment vertical="center" wrapText="1"/>
    </xf>
    <xf numFmtId="0" fontId="32" fillId="30" borderId="16" xfId="4" applyFont="1" applyFill="1" applyBorder="1" applyAlignment="1">
      <alignment horizontal="left" vertical="center" wrapText="1"/>
    </xf>
    <xf numFmtId="49" fontId="34" fillId="29" borderId="16" xfId="4" applyNumberFormat="1" applyFont="1" applyFill="1" applyBorder="1" applyAlignment="1">
      <alignment horizontal="center" vertical="center" wrapText="1"/>
    </xf>
    <xf numFmtId="43" fontId="34" fillId="29" borderId="39" xfId="7" applyFont="1" applyFill="1" applyBorder="1" applyAlignment="1">
      <alignment horizontal="right" vertical="center" wrapText="1"/>
    </xf>
    <xf numFmtId="0" fontId="34" fillId="29" borderId="16" xfId="4" applyFont="1" applyFill="1" applyBorder="1" applyAlignment="1">
      <alignment horizontal="left" vertical="center" wrapText="1"/>
    </xf>
    <xf numFmtId="49" fontId="34" fillId="29" borderId="16" xfId="4" applyNumberFormat="1" applyFont="1" applyFill="1" applyBorder="1" applyAlignment="1">
      <alignment horizontal="left" vertical="center" wrapText="1"/>
    </xf>
    <xf numFmtId="15" fontId="33" fillId="31" borderId="16" xfId="4" applyNumberFormat="1" applyFont="1" applyFill="1" applyBorder="1" applyAlignment="1">
      <alignment horizontal="left" vertical="center" wrapText="1"/>
    </xf>
    <xf numFmtId="49" fontId="33" fillId="31" borderId="16" xfId="4" applyNumberFormat="1" applyFont="1" applyFill="1" applyBorder="1" applyAlignment="1">
      <alignment horizontal="left" vertical="center" wrapText="1"/>
    </xf>
    <xf numFmtId="49" fontId="33" fillId="31" borderId="16" xfId="4" applyNumberFormat="1" applyFont="1" applyFill="1" applyBorder="1" applyAlignment="1">
      <alignment horizontal="center" vertical="center" wrapText="1"/>
    </xf>
    <xf numFmtId="43" fontId="33" fillId="31" borderId="39" xfId="7" applyFont="1" applyFill="1" applyBorder="1" applyAlignment="1">
      <alignment horizontal="right" vertical="center" wrapText="1"/>
    </xf>
    <xf numFmtId="0" fontId="32" fillId="31" borderId="16" xfId="4" applyFont="1" applyFill="1" applyBorder="1" applyAlignment="1">
      <alignment vertical="center" wrapText="1"/>
    </xf>
    <xf numFmtId="15" fontId="33" fillId="32" borderId="16" xfId="4" applyNumberFormat="1" applyFont="1" applyFill="1" applyBorder="1" applyAlignment="1">
      <alignment horizontal="left" vertical="center" wrapText="1"/>
    </xf>
    <xf numFmtId="49" fontId="33" fillId="32" borderId="16" xfId="4" applyNumberFormat="1" applyFont="1" applyFill="1" applyBorder="1" applyAlignment="1">
      <alignment horizontal="left" vertical="center" wrapText="1"/>
    </xf>
    <xf numFmtId="49" fontId="33" fillId="32" borderId="16" xfId="4" applyNumberFormat="1" applyFont="1" applyFill="1" applyBorder="1" applyAlignment="1">
      <alignment horizontal="center" vertical="center" wrapText="1"/>
    </xf>
    <xf numFmtId="43" fontId="33" fillId="32" borderId="39" xfId="7" applyFont="1" applyFill="1" applyBorder="1" applyAlignment="1">
      <alignment horizontal="right" vertical="center" wrapText="1"/>
    </xf>
    <xf numFmtId="0" fontId="32" fillId="32" borderId="16" xfId="4" applyFont="1" applyFill="1" applyBorder="1" applyAlignment="1">
      <alignment vertical="center" wrapText="1"/>
    </xf>
    <xf numFmtId="15" fontId="33" fillId="33" borderId="16" xfId="4" applyNumberFormat="1" applyFont="1" applyFill="1" applyBorder="1" applyAlignment="1">
      <alignment horizontal="left" vertical="center" wrapText="1"/>
    </xf>
    <xf numFmtId="49" fontId="33" fillId="33" borderId="16" xfId="4" applyNumberFormat="1" applyFont="1" applyFill="1" applyBorder="1" applyAlignment="1">
      <alignment horizontal="left" vertical="center" wrapText="1"/>
    </xf>
    <xf numFmtId="49" fontId="33" fillId="33" borderId="16" xfId="4" applyNumberFormat="1" applyFont="1" applyFill="1" applyBorder="1" applyAlignment="1">
      <alignment horizontal="center" vertical="center" wrapText="1"/>
    </xf>
    <xf numFmtId="43" fontId="33" fillId="33" borderId="39" xfId="7" applyFont="1" applyFill="1" applyBorder="1" applyAlignment="1">
      <alignment horizontal="right" vertical="center" wrapText="1"/>
    </xf>
    <xf numFmtId="0" fontId="32" fillId="33" borderId="16" xfId="4" applyFont="1" applyFill="1" applyBorder="1" applyAlignment="1">
      <alignment horizontal="left" vertical="center" wrapText="1"/>
    </xf>
    <xf numFmtId="15" fontId="33" fillId="13" borderId="16" xfId="4" applyNumberFormat="1" applyFont="1" applyFill="1" applyBorder="1" applyAlignment="1">
      <alignment horizontal="left" vertical="center" wrapText="1"/>
    </xf>
    <xf numFmtId="49" fontId="33" fillId="13" borderId="16" xfId="4" applyNumberFormat="1" applyFont="1" applyFill="1" applyBorder="1" applyAlignment="1">
      <alignment horizontal="left" vertical="center" wrapText="1"/>
    </xf>
    <xf numFmtId="49" fontId="33" fillId="13" borderId="16" xfId="4" applyNumberFormat="1" applyFont="1" applyFill="1" applyBorder="1" applyAlignment="1">
      <alignment horizontal="center" vertical="center" wrapText="1"/>
    </xf>
    <xf numFmtId="43" fontId="33" fillId="13" borderId="39" xfId="7" applyFont="1" applyFill="1" applyBorder="1" applyAlignment="1">
      <alignment horizontal="right" vertical="center" wrapText="1"/>
    </xf>
    <xf numFmtId="0" fontId="32" fillId="13" borderId="16" xfId="4" applyFont="1" applyFill="1" applyBorder="1" applyAlignment="1">
      <alignment vertical="center" wrapText="1"/>
    </xf>
    <xf numFmtId="0" fontId="32" fillId="34" borderId="16" xfId="4" applyFont="1" applyFill="1" applyBorder="1" applyAlignment="1">
      <alignment horizontal="left"/>
    </xf>
    <xf numFmtId="49" fontId="33" fillId="34" borderId="16" xfId="4" applyNumberFormat="1" applyFont="1" applyFill="1" applyBorder="1" applyAlignment="1">
      <alignment horizontal="left" vertical="center" wrapText="1"/>
    </xf>
    <xf numFmtId="49" fontId="33" fillId="34" borderId="16" xfId="4" applyNumberFormat="1" applyFont="1" applyFill="1" applyBorder="1" applyAlignment="1">
      <alignment horizontal="center" vertical="center" wrapText="1"/>
    </xf>
    <xf numFmtId="43" fontId="33" fillId="34" borderId="39" xfId="7" applyFont="1" applyFill="1" applyBorder="1" applyAlignment="1">
      <alignment horizontal="right" vertical="center" wrapText="1"/>
    </xf>
    <xf numFmtId="0" fontId="32" fillId="34" borderId="16" xfId="4" applyFont="1" applyFill="1" applyBorder="1" applyAlignment="1">
      <alignment vertical="center" wrapText="1"/>
    </xf>
    <xf numFmtId="15" fontId="33" fillId="35" borderId="16" xfId="4" applyNumberFormat="1" applyFont="1" applyFill="1" applyBorder="1" applyAlignment="1">
      <alignment horizontal="left" vertical="center" wrapText="1"/>
    </xf>
    <xf numFmtId="49" fontId="33" fillId="35" borderId="16" xfId="4" applyNumberFormat="1" applyFont="1" applyFill="1" applyBorder="1" applyAlignment="1">
      <alignment horizontal="left" vertical="center" wrapText="1"/>
    </xf>
    <xf numFmtId="49" fontId="33" fillId="35" borderId="16" xfId="4" applyNumberFormat="1" applyFont="1" applyFill="1" applyBorder="1" applyAlignment="1">
      <alignment horizontal="center" vertical="center" wrapText="1"/>
    </xf>
    <xf numFmtId="43" fontId="33" fillId="35" borderId="39" xfId="7" applyFont="1" applyFill="1" applyBorder="1" applyAlignment="1">
      <alignment horizontal="right" vertical="center" wrapText="1"/>
    </xf>
    <xf numFmtId="0" fontId="32" fillId="35" borderId="16" xfId="4" applyFont="1" applyFill="1" applyBorder="1" applyAlignment="1">
      <alignment vertical="center" wrapText="1"/>
    </xf>
    <xf numFmtId="49" fontId="34" fillId="35" borderId="16" xfId="4" applyNumberFormat="1" applyFont="1" applyFill="1" applyBorder="1" applyAlignment="1">
      <alignment horizontal="left" vertical="center" wrapText="1"/>
    </xf>
    <xf numFmtId="49" fontId="34" fillId="35" borderId="16" xfId="4" applyNumberFormat="1" applyFont="1" applyFill="1" applyBorder="1" applyAlignment="1">
      <alignment horizontal="center" vertical="center" wrapText="1"/>
    </xf>
    <xf numFmtId="43" fontId="34" fillId="35" borderId="39" xfId="7" applyFont="1" applyFill="1" applyBorder="1" applyAlignment="1">
      <alignment horizontal="right" vertical="center" wrapText="1"/>
    </xf>
    <xf numFmtId="0" fontId="32" fillId="35" borderId="16" xfId="4" applyFont="1" applyFill="1" applyBorder="1" applyAlignment="1">
      <alignment horizontal="left" vertical="center" wrapText="1"/>
    </xf>
    <xf numFmtId="0" fontId="32" fillId="36" borderId="16" xfId="4" applyFont="1" applyFill="1" applyBorder="1" applyAlignment="1">
      <alignment wrapText="1"/>
    </xf>
    <xf numFmtId="49" fontId="33" fillId="36" borderId="16" xfId="4" applyNumberFormat="1" applyFont="1" applyFill="1" applyBorder="1" applyAlignment="1">
      <alignment horizontal="left" vertical="center" wrapText="1"/>
    </xf>
    <xf numFmtId="49" fontId="33" fillId="36" borderId="16" xfId="4" applyNumberFormat="1" applyFont="1" applyFill="1" applyBorder="1" applyAlignment="1">
      <alignment horizontal="center" vertical="center" wrapText="1"/>
    </xf>
    <xf numFmtId="43" fontId="33" fillId="36" borderId="39" xfId="7" applyFont="1" applyFill="1" applyBorder="1" applyAlignment="1">
      <alignment horizontal="right" vertical="center" wrapText="1"/>
    </xf>
    <xf numFmtId="0" fontId="32" fillId="36" borderId="16" xfId="4" applyFont="1" applyFill="1" applyBorder="1" applyAlignment="1">
      <alignment horizontal="left" vertical="center" wrapText="1"/>
    </xf>
    <xf numFmtId="0" fontId="32" fillId="37" borderId="16" xfId="4" applyFont="1" applyFill="1" applyBorder="1" applyAlignment="1">
      <alignment horizontal="left"/>
    </xf>
    <xf numFmtId="49" fontId="33" fillId="37" borderId="16" xfId="4" applyNumberFormat="1" applyFont="1" applyFill="1" applyBorder="1" applyAlignment="1">
      <alignment horizontal="left" vertical="center" wrapText="1"/>
    </xf>
    <xf numFmtId="49" fontId="33" fillId="37" borderId="16" xfId="4" applyNumberFormat="1" applyFont="1" applyFill="1" applyBorder="1" applyAlignment="1">
      <alignment horizontal="center" vertical="center" wrapText="1"/>
    </xf>
    <xf numFmtId="43" fontId="33" fillId="37" borderId="39" xfId="7" applyFont="1" applyFill="1" applyBorder="1" applyAlignment="1">
      <alignment horizontal="right" vertical="center" wrapText="1"/>
    </xf>
    <xf numFmtId="0" fontId="32" fillId="37" borderId="16" xfId="4" applyFont="1" applyFill="1" applyBorder="1" applyAlignment="1">
      <alignment vertical="center" wrapText="1"/>
    </xf>
    <xf numFmtId="15" fontId="33" fillId="38" borderId="16" xfId="4" applyNumberFormat="1" applyFont="1" applyFill="1" applyBorder="1" applyAlignment="1">
      <alignment horizontal="left" vertical="center" wrapText="1"/>
    </xf>
    <xf numFmtId="49" fontId="33" fillId="38" borderId="16" xfId="4" applyNumberFormat="1" applyFont="1" applyFill="1" applyBorder="1" applyAlignment="1">
      <alignment horizontal="left" vertical="center" wrapText="1"/>
    </xf>
    <xf numFmtId="49" fontId="33" fillId="38" borderId="16" xfId="4" applyNumberFormat="1" applyFont="1" applyFill="1" applyBorder="1" applyAlignment="1">
      <alignment horizontal="center" vertical="center" wrapText="1"/>
    </xf>
    <xf numFmtId="43" fontId="33" fillId="38" borderId="39" xfId="7" applyFont="1" applyFill="1" applyBorder="1" applyAlignment="1">
      <alignment horizontal="right" vertical="center" wrapText="1"/>
    </xf>
    <xf numFmtId="0" fontId="32" fillId="38" borderId="16" xfId="4" applyFont="1" applyFill="1" applyBorder="1" applyAlignment="1">
      <alignment vertical="center" wrapText="1"/>
    </xf>
    <xf numFmtId="49" fontId="33" fillId="38" borderId="39" xfId="4" applyNumberFormat="1" applyFont="1" applyFill="1" applyBorder="1" applyAlignment="1">
      <alignment horizontal="right" vertical="center" wrapText="1"/>
    </xf>
    <xf numFmtId="43" fontId="33" fillId="38" borderId="16" xfId="7" applyFont="1" applyFill="1" applyBorder="1" applyAlignment="1">
      <alignment horizontal="left" vertical="center" wrapText="1"/>
    </xf>
    <xf numFmtId="0" fontId="32" fillId="38" borderId="39" xfId="4" applyFont="1" applyFill="1" applyBorder="1" applyAlignment="1">
      <alignment vertical="center" wrapText="1"/>
    </xf>
    <xf numFmtId="15" fontId="33" fillId="5" borderId="16" xfId="4" applyNumberFormat="1" applyFont="1" applyFill="1" applyBorder="1" applyAlignment="1">
      <alignment horizontal="left" vertical="center" wrapText="1"/>
    </xf>
    <xf numFmtId="49" fontId="33" fillId="5" borderId="16" xfId="4" applyNumberFormat="1" applyFont="1" applyFill="1" applyBorder="1" applyAlignment="1">
      <alignment horizontal="left" vertical="center" wrapText="1"/>
    </xf>
    <xf numFmtId="49" fontId="33" fillId="5" borderId="16" xfId="4" applyNumberFormat="1" applyFont="1" applyFill="1" applyBorder="1" applyAlignment="1">
      <alignment horizontal="center" vertical="center" wrapText="1"/>
    </xf>
    <xf numFmtId="43" fontId="33" fillId="5" borderId="39" xfId="7" applyFont="1" applyFill="1" applyBorder="1" applyAlignment="1">
      <alignment horizontal="right" vertical="center" wrapText="1"/>
    </xf>
    <xf numFmtId="0" fontId="32" fillId="5" borderId="16" xfId="4" applyFont="1" applyFill="1" applyBorder="1" applyAlignment="1">
      <alignment vertical="center" wrapText="1"/>
    </xf>
    <xf numFmtId="49" fontId="33" fillId="5" borderId="4" xfId="4" applyNumberFormat="1" applyFont="1" applyFill="1" applyBorder="1" applyAlignment="1">
      <alignment horizontal="left" vertical="center" wrapText="1"/>
    </xf>
    <xf numFmtId="49" fontId="33" fillId="5" borderId="4" xfId="4" applyNumberFormat="1" applyFont="1" applyFill="1" applyBorder="1" applyAlignment="1">
      <alignment horizontal="center" vertical="center" wrapText="1"/>
    </xf>
    <xf numFmtId="43" fontId="33" fillId="5" borderId="40" xfId="7" applyFont="1" applyFill="1" applyBorder="1" applyAlignment="1">
      <alignment horizontal="right" vertical="center" wrapText="1"/>
    </xf>
    <xf numFmtId="0" fontId="32" fillId="0" borderId="0" xfId="4" applyFont="1" applyAlignment="1">
      <alignment horizontal="left" vertical="center" wrapText="1"/>
    </xf>
    <xf numFmtId="0" fontId="32" fillId="0" borderId="0" xfId="4" applyFont="1" applyAlignment="1">
      <alignment vertical="center" wrapText="1"/>
    </xf>
    <xf numFmtId="0" fontId="32" fillId="0" borderId="0" xfId="4" applyFont="1" applyAlignment="1">
      <alignment horizontal="center" vertical="center" wrapText="1"/>
    </xf>
    <xf numFmtId="0" fontId="32" fillId="0" borderId="0" xfId="4" applyFont="1" applyBorder="1" applyAlignment="1">
      <alignment vertical="center" wrapText="1"/>
    </xf>
    <xf numFmtId="0" fontId="0" fillId="0" borderId="41" xfId="0" applyBorder="1"/>
    <xf numFmtId="0" fontId="8" fillId="0" borderId="41" xfId="0" applyFont="1" applyBorder="1"/>
    <xf numFmtId="0" fontId="10" fillId="0" borderId="0" xfId="0" applyFont="1" applyFill="1" applyBorder="1" applyAlignment="1">
      <alignment horizontal="justify" vertical="top" wrapText="1"/>
    </xf>
    <xf numFmtId="0" fontId="24" fillId="0" borderId="0" xfId="0" applyFont="1" applyFill="1" applyBorder="1" applyAlignment="1"/>
    <xf numFmtId="0" fontId="26" fillId="0" borderId="0" xfId="0" applyFont="1" applyFill="1" applyBorder="1" applyAlignment="1"/>
    <xf numFmtId="0" fontId="25" fillId="0" borderId="0" xfId="0" applyFont="1" applyFill="1" applyBorder="1" applyAlignment="1"/>
    <xf numFmtId="0" fontId="20" fillId="0" borderId="12" xfId="0" applyFont="1" applyFill="1" applyBorder="1" applyAlignment="1"/>
    <xf numFmtId="0" fontId="1" fillId="0" borderId="0" xfId="2" applyFont="1" applyFill="1"/>
    <xf numFmtId="0" fontId="7" fillId="0" borderId="0" xfId="0" applyFont="1" applyFill="1"/>
    <xf numFmtId="0" fontId="1" fillId="0" borderId="0" xfId="2" applyFill="1"/>
    <xf numFmtId="0" fontId="10" fillId="0" borderId="0" xfId="0" applyFont="1" applyFill="1" applyBorder="1" applyAlignment="1">
      <alignment vertical="top"/>
    </xf>
    <xf numFmtId="0" fontId="10" fillId="0" borderId="7" xfId="2" applyFont="1" applyFill="1" applyBorder="1" applyAlignment="1">
      <alignment vertical="center" wrapText="1"/>
    </xf>
    <xf numFmtId="2" fontId="10" fillId="0" borderId="7" xfId="2" applyNumberFormat="1" applyFont="1" applyFill="1" applyBorder="1" applyAlignment="1">
      <alignment vertical="center" wrapText="1"/>
    </xf>
    <xf numFmtId="0" fontId="11" fillId="0" borderId="7" xfId="2" applyFont="1" applyFill="1" applyBorder="1" applyAlignment="1">
      <alignment vertical="center" wrapText="1"/>
    </xf>
    <xf numFmtId="0" fontId="11" fillId="0" borderId="9" xfId="2" applyFont="1" applyFill="1" applyBorder="1" applyAlignment="1">
      <alignment vertical="center" wrapText="1"/>
    </xf>
    <xf numFmtId="0" fontId="8" fillId="29" borderId="0" xfId="0" applyFont="1" applyFill="1" applyAlignment="1"/>
    <xf numFmtId="0" fontId="0" fillId="29" borderId="24" xfId="0" applyFill="1" applyBorder="1" applyAlignment="1"/>
    <xf numFmtId="0" fontId="0" fillId="0" borderId="0" xfId="0" applyAlignment="1">
      <alignment horizontal="left"/>
    </xf>
    <xf numFmtId="0" fontId="8" fillId="0" borderId="0" xfId="0" applyFont="1" applyFill="1" applyBorder="1" applyAlignment="1"/>
    <xf numFmtId="0" fontId="35" fillId="3" borderId="0" xfId="2" applyFont="1" applyFill="1"/>
    <xf numFmtId="0" fontId="11" fillId="3" borderId="0" xfId="2" applyFont="1" applyFill="1"/>
    <xf numFmtId="0" fontId="21" fillId="3" borderId="0" xfId="2" applyFont="1" applyFill="1"/>
    <xf numFmtId="0" fontId="36" fillId="3" borderId="0" xfId="2" applyFont="1" applyFill="1"/>
    <xf numFmtId="0" fontId="11" fillId="0" borderId="7" xfId="2" applyFont="1" applyFill="1" applyBorder="1" applyAlignment="1" applyProtection="1">
      <alignment vertical="center" wrapText="1"/>
    </xf>
    <xf numFmtId="0" fontId="10" fillId="0" borderId="0" xfId="0" applyFont="1" applyFill="1" applyBorder="1" applyAlignment="1" applyProtection="1">
      <alignment vertical="center" wrapText="1"/>
    </xf>
    <xf numFmtId="3" fontId="11" fillId="0" borderId="0" xfId="0" applyNumberFormat="1" applyFont="1" applyFill="1" applyBorder="1" applyAlignment="1" applyProtection="1">
      <alignment horizontal="right" vertical="top"/>
      <protection locked="0"/>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vertical="top"/>
    </xf>
    <xf numFmtId="0" fontId="10"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vertical="center"/>
      <protection locked="0"/>
    </xf>
    <xf numFmtId="0" fontId="10" fillId="0" borderId="7" xfId="2" applyFont="1" applyFill="1" applyBorder="1" applyAlignment="1" applyProtection="1">
      <alignment vertical="center" wrapText="1"/>
      <protection locked="0"/>
    </xf>
    <xf numFmtId="0" fontId="11" fillId="0" borderId="7" xfId="2" applyFont="1" applyFill="1" applyBorder="1" applyAlignment="1" applyProtection="1">
      <alignment vertical="center" wrapText="1"/>
      <protection locked="0"/>
    </xf>
    <xf numFmtId="0" fontId="20" fillId="0" borderId="12" xfId="0" applyFont="1" applyFill="1" applyBorder="1" applyAlignment="1">
      <alignment horizontal="center"/>
    </xf>
    <xf numFmtId="0" fontId="9" fillId="0" borderId="0" xfId="0" applyFont="1" applyFill="1" applyAlignment="1">
      <alignment horizontal="center"/>
    </xf>
    <xf numFmtId="0" fontId="11" fillId="0" borderId="7" xfId="2" applyFont="1" applyFill="1" applyBorder="1" applyAlignment="1">
      <alignment horizontal="center" vertical="center" wrapText="1"/>
    </xf>
    <xf numFmtId="0" fontId="11" fillId="0" borderId="0" xfId="2" applyFont="1" applyAlignment="1">
      <alignment horizontal="center"/>
    </xf>
    <xf numFmtId="0" fontId="11" fillId="0" borderId="7" xfId="2" applyFont="1" applyFill="1" applyBorder="1" applyAlignment="1" applyProtection="1">
      <alignment horizontal="center" vertical="center" wrapText="1"/>
    </xf>
    <xf numFmtId="0" fontId="11" fillId="0" borderId="9" xfId="2" applyFont="1" applyFill="1" applyBorder="1" applyAlignment="1" applyProtection="1">
      <alignment vertical="center" wrapText="1"/>
      <protection locked="0"/>
    </xf>
    <xf numFmtId="0" fontId="11" fillId="0" borderId="7" xfId="2" applyNumberFormat="1" applyFont="1" applyFill="1" applyBorder="1" applyAlignment="1" applyProtection="1">
      <alignment horizontal="center" vertical="center" wrapText="1"/>
    </xf>
    <xf numFmtId="0" fontId="0" fillId="0" borderId="42" xfId="0" applyFill="1" applyBorder="1" applyAlignment="1"/>
    <xf numFmtId="0" fontId="0" fillId="0" borderId="42" xfId="0" applyBorder="1" applyAlignment="1"/>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1" fillId="0" borderId="9" xfId="2" applyFont="1" applyFill="1" applyBorder="1" applyAlignment="1">
      <alignment vertical="center"/>
    </xf>
    <xf numFmtId="0" fontId="11" fillId="0" borderId="0" xfId="2" applyFont="1" applyFill="1" applyBorder="1" applyAlignment="1">
      <alignment vertical="center"/>
    </xf>
    <xf numFmtId="0" fontId="11" fillId="0" borderId="11" xfId="2" applyFont="1" applyFill="1" applyBorder="1" applyAlignment="1">
      <alignment vertical="center"/>
    </xf>
    <xf numFmtId="0" fontId="37" fillId="0" borderId="0" xfId="2" applyFont="1" applyFill="1" applyAlignment="1" applyProtection="1">
      <alignment vertical="center"/>
      <protection locked="0"/>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xf>
    <xf numFmtId="0" fontId="10" fillId="0" borderId="7" xfId="2" applyFont="1" applyFill="1" applyBorder="1" applyAlignment="1" applyProtection="1">
      <alignment horizontal="left" vertical="center" wrapText="1"/>
      <protection locked="0"/>
    </xf>
    <xf numFmtId="0" fontId="10" fillId="0" borderId="7" xfId="2" applyFont="1" applyFill="1" applyBorder="1" applyAlignment="1" applyProtection="1">
      <alignment horizontal="left" vertical="center" wrapText="1"/>
    </xf>
    <xf numFmtId="0" fontId="11" fillId="0" borderId="7" xfId="2" applyFont="1" applyFill="1" applyBorder="1" applyAlignment="1" applyProtection="1">
      <alignment horizontal="left" vertical="center" wrapText="1"/>
      <protection locked="0"/>
    </xf>
    <xf numFmtId="0" fontId="11" fillId="6" borderId="9" xfId="4" applyFont="1" applyFill="1" applyBorder="1" applyAlignment="1">
      <alignment horizontal="left" indent="5"/>
    </xf>
    <xf numFmtId="0" fontId="11" fillId="6" borderId="9" xfId="3" applyFont="1" applyFill="1" applyBorder="1" applyAlignment="1">
      <alignment horizontal="left" indent="5"/>
    </xf>
    <xf numFmtId="0" fontId="10" fillId="4" borderId="9" xfId="4" applyFont="1" applyFill="1" applyBorder="1" applyAlignment="1">
      <alignment horizontal="left" indent="5"/>
    </xf>
    <xf numFmtId="0" fontId="11" fillId="0" borderId="0" xfId="2" applyFont="1" applyFill="1" applyAlignment="1">
      <alignment vertical="center"/>
    </xf>
    <xf numFmtId="0" fontId="11" fillId="0" borderId="0" xfId="0" applyFont="1" applyFill="1" applyBorder="1" applyAlignment="1">
      <alignment vertical="top" wrapText="1"/>
    </xf>
    <xf numFmtId="0" fontId="11" fillId="0" borderId="7" xfId="2" applyFont="1" applyFill="1" applyBorder="1" applyAlignment="1" applyProtection="1">
      <alignment horizontal="left" vertical="center" wrapText="1"/>
    </xf>
    <xf numFmtId="0" fontId="11" fillId="0" borderId="9" xfId="2" applyFont="1" applyFill="1" applyBorder="1" applyAlignment="1" applyProtection="1">
      <alignment horizontal="left" vertical="center" wrapText="1"/>
      <protection locked="0"/>
    </xf>
    <xf numFmtId="0" fontId="38" fillId="0" borderId="0" xfId="2" applyFont="1" applyFill="1" applyAlignment="1">
      <alignment vertical="center" wrapText="1"/>
    </xf>
    <xf numFmtId="0" fontId="38" fillId="0" borderId="7" xfId="2" applyFont="1" applyFill="1" applyBorder="1" applyAlignment="1">
      <alignment vertical="center" wrapText="1"/>
    </xf>
    <xf numFmtId="0" fontId="38" fillId="0" borderId="0" xfId="2" applyNumberFormat="1" applyFont="1" applyFill="1" applyAlignment="1">
      <alignment vertical="center"/>
    </xf>
    <xf numFmtId="43" fontId="11" fillId="0" borderId="7" xfId="2" applyNumberFormat="1" applyFont="1" applyFill="1" applyBorder="1" applyAlignment="1" applyProtection="1">
      <alignment vertical="center" wrapText="1"/>
      <protection locked="0"/>
    </xf>
    <xf numFmtId="0" fontId="37" fillId="0" borderId="0" xfId="0" applyFont="1" applyFill="1" applyBorder="1" applyAlignment="1" applyProtection="1">
      <alignment horizontal="left" vertical="center" wrapText="1"/>
      <protection locked="0"/>
    </xf>
    <xf numFmtId="0" fontId="38" fillId="0" borderId="0" xfId="0" applyNumberFormat="1"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protection locked="0"/>
    </xf>
    <xf numFmtId="0" fontId="38" fillId="0" borderId="7" xfId="2" applyFont="1" applyFill="1" applyBorder="1" applyAlignment="1" applyProtection="1">
      <alignment vertical="center" wrapText="1"/>
      <protection locked="0"/>
    </xf>
    <xf numFmtId="0" fontId="38" fillId="0" borderId="7" xfId="2" applyNumberFormat="1" applyFont="1" applyFill="1" applyBorder="1" applyAlignment="1" applyProtection="1">
      <alignment vertical="center" wrapText="1"/>
    </xf>
    <xf numFmtId="0" fontId="38" fillId="0" borderId="9" xfId="2" applyFont="1" applyFill="1" applyBorder="1" applyAlignment="1" applyProtection="1">
      <alignment vertical="center" wrapText="1"/>
      <protection locked="0"/>
    </xf>
    <xf numFmtId="0" fontId="11" fillId="0" borderId="0" xfId="0" applyNumberFormat="1" applyFont="1" applyFill="1" applyBorder="1" applyAlignment="1" applyProtection="1">
      <alignment horizontal="left" vertical="center" wrapText="1"/>
    </xf>
    <xf numFmtId="0" fontId="37" fillId="0" borderId="7" xfId="2" applyFont="1" applyFill="1" applyBorder="1" applyAlignment="1" applyProtection="1">
      <alignment horizontal="left" vertical="center" wrapText="1"/>
      <protection locked="0"/>
    </xf>
    <xf numFmtId="0" fontId="37" fillId="0" borderId="7" xfId="2" applyNumberFormat="1" applyFont="1" applyFill="1" applyBorder="1" applyAlignment="1" applyProtection="1">
      <alignment horizontal="left" vertical="center" wrapText="1"/>
    </xf>
    <xf numFmtId="0" fontId="39" fillId="0" borderId="0" xfId="0" applyFont="1" applyAlignment="1">
      <alignment wrapText="1"/>
    </xf>
    <xf numFmtId="0" fontId="9" fillId="39" borderId="16" xfId="0" applyFont="1" applyFill="1" applyBorder="1" applyAlignment="1">
      <alignment horizontal="left" vertical="center" wrapText="1"/>
    </xf>
    <xf numFmtId="0" fontId="9" fillId="39" borderId="16" xfId="0" applyFont="1" applyFill="1" applyBorder="1" applyAlignment="1">
      <alignment horizontal="center" vertical="center" wrapText="1"/>
    </xf>
    <xf numFmtId="0" fontId="9" fillId="0" borderId="16" xfId="0" applyFont="1" applyBorder="1" applyAlignment="1">
      <alignment horizontal="left" vertical="center" wrapText="1"/>
    </xf>
    <xf numFmtId="9" fontId="9" fillId="0" borderId="16" xfId="0" applyNumberFormat="1" applyFont="1" applyBorder="1" applyAlignment="1">
      <alignment horizontal="center" vertical="center" wrapText="1"/>
    </xf>
    <xf numFmtId="9" fontId="9" fillId="0" borderId="16" xfId="8" applyNumberFormat="1" applyFont="1" applyBorder="1" applyAlignment="1">
      <alignment horizontal="center" vertical="center" wrapText="1"/>
    </xf>
    <xf numFmtId="9" fontId="9" fillId="39" borderId="16"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10" fontId="9" fillId="0" borderId="16" xfId="0" applyNumberFormat="1" applyFont="1" applyBorder="1" applyAlignment="1">
      <alignment horizontal="center" vertical="center" wrapText="1"/>
    </xf>
    <xf numFmtId="0" fontId="39" fillId="0" borderId="16" xfId="0" applyFont="1" applyBorder="1" applyAlignment="1">
      <alignment horizontal="center" vertical="center" wrapText="1"/>
    </xf>
    <xf numFmtId="0" fontId="39" fillId="0" borderId="0" xfId="0" applyFont="1"/>
    <xf numFmtId="16" fontId="9" fillId="39" borderId="16" xfId="0" applyNumberFormat="1" applyFont="1" applyFill="1" applyBorder="1" applyAlignment="1">
      <alignment horizontal="center" vertical="center" wrapText="1"/>
    </xf>
    <xf numFmtId="9" fontId="9" fillId="0" borderId="16" xfId="8" applyNumberFormat="1" applyFont="1" applyBorder="1" applyAlignment="1">
      <alignment horizontal="left" vertical="center" wrapText="1"/>
    </xf>
    <xf numFmtId="9" fontId="9" fillId="39" borderId="16" xfId="0" applyNumberFormat="1" applyFont="1" applyFill="1" applyBorder="1" applyAlignment="1">
      <alignment horizontal="left" vertical="center" wrapText="1"/>
    </xf>
    <xf numFmtId="9" fontId="9" fillId="0" borderId="16" xfId="0" applyNumberFormat="1" applyFont="1" applyBorder="1" applyAlignment="1">
      <alignment horizontal="left" vertical="center" wrapText="1"/>
    </xf>
    <xf numFmtId="1" fontId="9" fillId="0" borderId="16" xfId="8" applyNumberFormat="1" applyFont="1" applyBorder="1" applyAlignment="1">
      <alignment horizontal="center" vertical="center" wrapText="1"/>
    </xf>
    <xf numFmtId="0" fontId="42" fillId="0" borderId="0" xfId="0" applyFont="1" applyFill="1" applyAlignment="1" applyProtection="1">
      <alignment horizontal="left" vertical="center" wrapText="1"/>
      <protection locked="0"/>
    </xf>
    <xf numFmtId="0" fontId="11" fillId="0" borderId="0" xfId="0" applyNumberFormat="1" applyFont="1" applyFill="1" applyBorder="1" applyAlignment="1" applyProtection="1">
      <alignment vertical="top"/>
    </xf>
    <xf numFmtId="0" fontId="42" fillId="0" borderId="0" xfId="0" applyFont="1" applyAlignment="1" applyProtection="1">
      <alignment horizontal="left" vertical="center" wrapText="1"/>
      <protection locked="0"/>
    </xf>
    <xf numFmtId="0" fontId="11" fillId="0" borderId="0" xfId="0" applyNumberFormat="1" applyFont="1" applyFill="1" applyBorder="1" applyAlignment="1" applyProtection="1">
      <alignment horizontal="center" vertical="top"/>
    </xf>
    <xf numFmtId="0" fontId="42" fillId="0" borderId="0" xfId="0" applyNumberFormat="1" applyFont="1" applyFill="1" applyAlignment="1" applyProtection="1">
      <alignment horizontal="center" vertical="center" wrapText="1"/>
    </xf>
    <xf numFmtId="0" fontId="10" fillId="0" borderId="0" xfId="0" applyFont="1" applyFill="1" applyBorder="1" applyAlignment="1" applyProtection="1">
      <alignment vertical="top"/>
    </xf>
    <xf numFmtId="0" fontId="11" fillId="40" borderId="0" xfId="0" applyFont="1" applyFill="1" applyBorder="1" applyAlignment="1" applyProtection="1">
      <alignment vertical="top"/>
    </xf>
    <xf numFmtId="0" fontId="1" fillId="0" borderId="0" xfId="0" applyFont="1" applyFill="1" applyAlignment="1" applyProtection="1">
      <alignment horizontal="left" vertical="center" wrapText="1"/>
      <protection locked="0"/>
    </xf>
    <xf numFmtId="0" fontId="11" fillId="0" borderId="0" xfId="0" applyNumberFormat="1" applyFont="1" applyFill="1" applyAlignment="1" applyProtection="1">
      <alignment horizontal="center" vertical="top" wrapText="1"/>
    </xf>
    <xf numFmtId="0" fontId="11" fillId="0" borderId="0" xfId="0" applyNumberFormat="1" applyFont="1" applyFill="1" applyAlignment="1" applyProtection="1">
      <alignment vertical="top" wrapText="1"/>
    </xf>
    <xf numFmtId="0" fontId="1" fillId="0" borderId="0" xfId="0" applyNumberFormat="1" applyFont="1" applyFill="1" applyBorder="1" applyAlignment="1" applyProtection="1">
      <alignment vertical="top" wrapText="1"/>
    </xf>
    <xf numFmtId="0" fontId="11" fillId="0" borderId="0" xfId="0" applyNumberFormat="1" applyFont="1" applyFill="1" applyBorder="1" applyAlignment="1" applyProtection="1">
      <alignment vertical="top" wrapText="1"/>
    </xf>
    <xf numFmtId="0" fontId="42" fillId="0" borderId="0" xfId="0" applyFont="1" applyFill="1" applyBorder="1" applyAlignment="1" applyProtection="1">
      <alignment horizontal="left" vertical="center" wrapText="1"/>
      <protection locked="0"/>
    </xf>
    <xf numFmtId="0" fontId="42" fillId="0" borderId="0" xfId="0" applyFont="1" applyFill="1" applyBorder="1" applyAlignment="1" applyProtection="1">
      <alignment horizontal="left" vertical="top" wrapText="1"/>
      <protection locked="0"/>
    </xf>
    <xf numFmtId="0" fontId="25" fillId="0" borderId="0" xfId="0" applyFont="1" applyFill="1" applyBorder="1" applyAlignment="1">
      <alignment vertical="top"/>
    </xf>
    <xf numFmtId="0" fontId="25" fillId="3" borderId="0" xfId="0" applyFont="1" applyFill="1" applyBorder="1" applyAlignment="1">
      <alignment vertical="top"/>
    </xf>
    <xf numFmtId="0" fontId="10" fillId="0" borderId="43" xfId="0" applyFont="1" applyFill="1" applyBorder="1" applyAlignment="1">
      <alignment vertical="top" wrapText="1"/>
    </xf>
    <xf numFmtId="0" fontId="10" fillId="0" borderId="44" xfId="0" applyFont="1" applyFill="1" applyBorder="1" applyAlignment="1">
      <alignment vertical="top" wrapText="1"/>
    </xf>
    <xf numFmtId="0" fontId="10" fillId="0" borderId="45"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Fill="1" applyBorder="1" applyAlignment="1" applyProtection="1">
      <alignment vertical="top" wrapText="1"/>
    </xf>
    <xf numFmtId="4" fontId="10" fillId="0" borderId="0" xfId="0" applyNumberFormat="1" applyFont="1" applyFill="1" applyBorder="1" applyAlignment="1">
      <alignment vertical="top" wrapText="1"/>
    </xf>
    <xf numFmtId="0" fontId="11" fillId="0" borderId="0" xfId="0" applyFont="1" applyFill="1" applyAlignment="1">
      <alignment vertical="top"/>
    </xf>
    <xf numFmtId="3" fontId="11" fillId="0" borderId="0" xfId="0"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xf>
    <xf numFmtId="4" fontId="11" fillId="0" borderId="0" xfId="0" applyNumberFormat="1" applyFont="1" applyFill="1" applyBorder="1" applyAlignment="1" applyProtection="1">
      <alignment horizontal="left" vertical="top"/>
    </xf>
    <xf numFmtId="0" fontId="11" fillId="0" borderId="0" xfId="0" applyNumberFormat="1" applyFont="1" applyFill="1" applyAlignment="1">
      <alignment vertical="top"/>
    </xf>
    <xf numFmtId="0" fontId="11" fillId="0" borderId="0" xfId="0" applyNumberFormat="1" applyFont="1" applyFill="1" applyAlignment="1">
      <alignment horizontal="left" vertical="center" wrapText="1"/>
    </xf>
    <xf numFmtId="0" fontId="11" fillId="0" borderId="0" xfId="0" applyNumberFormat="1" applyFont="1" applyFill="1" applyAlignment="1" applyProtection="1">
      <alignment vertical="top"/>
    </xf>
    <xf numFmtId="3" fontId="11" fillId="0" borderId="0" xfId="0" applyNumberFormat="1" applyFont="1" applyFill="1" applyAlignment="1" applyProtection="1">
      <alignment horizontal="right" vertical="top"/>
      <protection locked="0"/>
    </xf>
    <xf numFmtId="0" fontId="19" fillId="0" borderId="0" xfId="0" applyFont="1"/>
    <xf numFmtId="0" fontId="42" fillId="0" borderId="0" xfId="0" applyFont="1" applyBorder="1"/>
    <xf numFmtId="0" fontId="42" fillId="0" borderId="0" xfId="0" applyFont="1"/>
    <xf numFmtId="0" fontId="25" fillId="3" borderId="0" xfId="0" applyFont="1" applyFill="1" applyBorder="1" applyAlignment="1">
      <alignment horizontal="center" vertical="center"/>
    </xf>
    <xf numFmtId="0" fontId="11" fillId="3" borderId="0" xfId="0" applyFont="1" applyFill="1"/>
    <xf numFmtId="0" fontId="21" fillId="3" borderId="0" xfId="0" applyFont="1" applyFill="1"/>
    <xf numFmtId="0" fontId="21" fillId="0" borderId="0" xfId="0" applyFont="1"/>
    <xf numFmtId="0" fontId="11" fillId="3" borderId="0" xfId="0" applyFont="1" applyFill="1" applyAlignment="1">
      <alignment horizontal="center" vertical="center"/>
    </xf>
    <xf numFmtId="0" fontId="11" fillId="3" borderId="0" xfId="0" applyFont="1" applyFill="1" applyBorder="1"/>
    <xf numFmtId="0" fontId="19" fillId="0" borderId="0" xfId="0" applyFont="1" applyAlignment="1">
      <alignment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1" fillId="3" borderId="0" xfId="0" applyFont="1" applyFill="1" applyAlignment="1">
      <alignment wrapText="1"/>
    </xf>
    <xf numFmtId="0" fontId="21" fillId="3" borderId="0" xfId="0" applyFont="1" applyFill="1" applyAlignment="1">
      <alignment wrapText="1"/>
    </xf>
    <xf numFmtId="0" fontId="21" fillId="0" borderId="0" xfId="0" applyFont="1" applyAlignment="1">
      <alignment wrapText="1"/>
    </xf>
    <xf numFmtId="0" fontId="19" fillId="3" borderId="0" xfId="0" applyFont="1" applyFill="1"/>
    <xf numFmtId="0" fontId="11" fillId="0" borderId="0" xfId="0" applyFont="1" applyFill="1" applyAlignment="1">
      <alignment horizontal="left" vertical="center" wrapText="1"/>
    </xf>
    <xf numFmtId="0" fontId="42" fillId="3" borderId="0" xfId="0" applyFont="1" applyFill="1"/>
    <xf numFmtId="0" fontId="42" fillId="3" borderId="0" xfId="0" applyFont="1" applyFill="1" applyAlignment="1">
      <alignment horizontal="center" vertical="center"/>
    </xf>
    <xf numFmtId="0" fontId="42" fillId="0" borderId="0" xfId="0" applyFont="1" applyAlignment="1">
      <alignment horizontal="center" vertical="center"/>
    </xf>
    <xf numFmtId="0" fontId="42" fillId="0" borderId="0" xfId="0" applyFont="1" applyAlignment="1">
      <alignment horizontal="left" vertical="center"/>
    </xf>
    <xf numFmtId="0" fontId="19" fillId="3" borderId="0" xfId="0" applyFont="1" applyFill="1" applyAlignment="1">
      <alignment horizontal="center" vertical="center" wrapText="1"/>
    </xf>
    <xf numFmtId="0" fontId="19" fillId="0" borderId="0" xfId="0" applyFont="1" applyAlignment="1">
      <alignment horizontal="center" vertical="center" wrapText="1"/>
    </xf>
    <xf numFmtId="0" fontId="42" fillId="0" borderId="0" xfId="0" applyNumberFormat="1" applyFont="1" applyFill="1" applyAlignment="1" applyProtection="1">
      <alignment horizontal="left" vertical="center"/>
      <protection locked="0"/>
    </xf>
    <xf numFmtId="0" fontId="42" fillId="0" borderId="46" xfId="0" applyFont="1" applyFill="1" applyBorder="1" applyAlignment="1" applyProtection="1">
      <alignment horizontal="left" vertical="center" wrapText="1"/>
      <protection locked="0"/>
    </xf>
    <xf numFmtId="0" fontId="19" fillId="0" borderId="0" xfId="0" applyFont="1" applyFill="1" applyAlignment="1">
      <alignment vertical="top"/>
    </xf>
    <xf numFmtId="0" fontId="21" fillId="0" borderId="0" xfId="0" applyFont="1" applyFill="1" applyBorder="1" applyAlignment="1">
      <alignment vertical="top"/>
    </xf>
    <xf numFmtId="0" fontId="19" fillId="0" borderId="0" xfId="0" applyFont="1" applyFill="1" applyBorder="1" applyAlignment="1">
      <alignment vertical="top"/>
    </xf>
    <xf numFmtId="0" fontId="42" fillId="0" borderId="0" xfId="0" applyFont="1" applyFill="1" applyAlignment="1">
      <alignment vertical="top"/>
    </xf>
    <xf numFmtId="0" fontId="42" fillId="0" borderId="0" xfId="0" applyFont="1" applyFill="1" applyAlignment="1">
      <alignment horizontal="center" vertical="top"/>
    </xf>
    <xf numFmtId="0" fontId="42" fillId="0" borderId="0" xfId="0" applyFont="1" applyFill="1" applyAlignment="1">
      <alignment horizontal="left" vertical="top"/>
    </xf>
    <xf numFmtId="0" fontId="42" fillId="0" borderId="0" xfId="0" applyFont="1" applyFill="1" applyAlignment="1">
      <alignment horizontal="left" vertical="top" wrapText="1"/>
    </xf>
    <xf numFmtId="0" fontId="19" fillId="3" borderId="0" xfId="0" applyFont="1" applyFill="1" applyBorder="1" applyAlignment="1">
      <alignment vertical="top"/>
    </xf>
    <xf numFmtId="0" fontId="19" fillId="3" borderId="0" xfId="0" applyFont="1" applyFill="1" applyAlignment="1">
      <alignment vertical="top"/>
    </xf>
    <xf numFmtId="0" fontId="19" fillId="0" borderId="0" xfId="0" applyFont="1" applyAlignment="1">
      <alignment vertical="top"/>
    </xf>
    <xf numFmtId="3" fontId="11" fillId="0" borderId="0" xfId="0" applyNumberFormat="1" applyFont="1" applyFill="1" applyBorder="1" applyAlignment="1" applyProtection="1">
      <alignment vertical="top"/>
      <protection locked="0"/>
    </xf>
    <xf numFmtId="0" fontId="40" fillId="0" borderId="0" xfId="0" applyFont="1" applyFill="1" applyBorder="1" applyAlignment="1" applyProtection="1">
      <alignment horizontal="center" vertical="top"/>
    </xf>
    <xf numFmtId="0" fontId="40" fillId="40" borderId="0" xfId="0" applyFont="1" applyFill="1" applyBorder="1" applyAlignment="1" applyProtection="1">
      <alignment horizontal="center" vertical="top"/>
    </xf>
    <xf numFmtId="0" fontId="42" fillId="0" borderId="0" xfId="0" applyFont="1" applyAlignment="1">
      <alignment vertical="top"/>
    </xf>
    <xf numFmtId="0" fontId="42" fillId="0" borderId="0" xfId="0" applyFont="1" applyAlignment="1" applyProtection="1">
      <alignment vertical="top"/>
    </xf>
    <xf numFmtId="4" fontId="42" fillId="0" borderId="0" xfId="0" applyNumberFormat="1" applyFont="1" applyAlignment="1">
      <alignment vertical="top"/>
    </xf>
    <xf numFmtId="0" fontId="43" fillId="3" borderId="0" xfId="0" applyFont="1" applyFill="1"/>
    <xf numFmtId="0" fontId="44" fillId="3" borderId="0" xfId="0" applyFont="1" applyFill="1" applyBorder="1" applyAlignment="1">
      <alignment horizontal="center" vertical="center"/>
    </xf>
    <xf numFmtId="0" fontId="44" fillId="3" borderId="0" xfId="0" applyFont="1" applyFill="1" applyBorder="1" applyAlignment="1">
      <alignment wrapText="1"/>
    </xf>
    <xf numFmtId="0" fontId="44" fillId="10" borderId="34" xfId="0" applyFont="1" applyFill="1" applyBorder="1" applyAlignment="1">
      <alignment horizontal="center" vertical="center" wrapText="1"/>
    </xf>
    <xf numFmtId="0" fontId="44" fillId="10" borderId="35" xfId="0" applyFont="1" applyFill="1" applyBorder="1" applyAlignment="1">
      <alignment horizontal="center" vertical="center" wrapText="1"/>
    </xf>
    <xf numFmtId="0" fontId="44" fillId="10" borderId="36" xfId="0" applyFont="1" applyFill="1" applyBorder="1" applyAlignment="1">
      <alignment horizontal="center" vertical="center" wrapText="1"/>
    </xf>
    <xf numFmtId="44" fontId="43" fillId="0" borderId="4" xfId="9" applyFont="1" applyBorder="1" applyAlignment="1">
      <alignment horizontal="center" vertical="center"/>
    </xf>
    <xf numFmtId="0" fontId="43" fillId="0" borderId="4" xfId="0" applyFont="1" applyBorder="1" applyAlignment="1">
      <alignment horizontal="center" vertical="center"/>
    </xf>
    <xf numFmtId="9" fontId="43" fillId="0" borderId="4" xfId="8" applyFont="1" applyBorder="1" applyAlignment="1">
      <alignment horizontal="center"/>
    </xf>
    <xf numFmtId="10" fontId="43" fillId="0" borderId="4" xfId="8" applyNumberFormat="1" applyFont="1" applyBorder="1" applyAlignment="1">
      <alignment horizontal="center"/>
    </xf>
    <xf numFmtId="44" fontId="43" fillId="0" borderId="16" xfId="9" applyFont="1" applyBorder="1" applyAlignment="1">
      <alignment horizontal="center" vertical="center"/>
    </xf>
    <xf numFmtId="0" fontId="45" fillId="10" borderId="34" xfId="0" applyFont="1" applyFill="1" applyBorder="1" applyAlignment="1">
      <alignment horizontal="center" vertical="center"/>
    </xf>
    <xf numFmtId="44" fontId="45" fillId="10" borderId="35" xfId="9" applyFont="1" applyFill="1" applyBorder="1" applyAlignment="1">
      <alignment horizontal="right" vertical="center"/>
    </xf>
    <xf numFmtId="0" fontId="45" fillId="10" borderId="35" xfId="0" applyFont="1" applyFill="1" applyBorder="1" applyAlignment="1">
      <alignment horizontal="center" vertical="center"/>
    </xf>
    <xf numFmtId="9" fontId="45" fillId="10" borderId="35" xfId="8" applyFont="1" applyFill="1" applyBorder="1" applyAlignment="1">
      <alignment horizontal="center" vertical="center"/>
    </xf>
    <xf numFmtId="9" fontId="45" fillId="10" borderId="35" xfId="0" applyNumberFormat="1" applyFont="1" applyFill="1" applyBorder="1" applyAlignment="1">
      <alignment horizontal="center" vertical="center"/>
    </xf>
    <xf numFmtId="10" fontId="45" fillId="10" borderId="36" xfId="0" applyNumberFormat="1" applyFont="1" applyFill="1" applyBorder="1" applyAlignment="1">
      <alignment horizontal="center" vertical="center"/>
    </xf>
    <xf numFmtId="0" fontId="43" fillId="0" borderId="16" xfId="0" applyFont="1" applyFill="1" applyBorder="1"/>
    <xf numFmtId="0" fontId="43" fillId="0" borderId="16" xfId="0" applyFont="1" applyFill="1" applyBorder="1" applyAlignment="1">
      <alignment horizontal="center" vertical="center"/>
    </xf>
    <xf numFmtId="0" fontId="45" fillId="0" borderId="16" xfId="0" applyFont="1" applyFill="1" applyBorder="1"/>
    <xf numFmtId="0" fontId="45" fillId="0" borderId="16" xfId="0" applyFont="1" applyFill="1" applyBorder="1" applyAlignment="1">
      <alignment horizontal="center" vertical="center"/>
    </xf>
    <xf numFmtId="0" fontId="11" fillId="0" borderId="0" xfId="0" applyFont="1" applyFill="1" applyBorder="1" applyAlignment="1" applyProtection="1">
      <alignment vertical="top" wrapText="1"/>
    </xf>
    <xf numFmtId="3" fontId="11" fillId="0" borderId="0" xfId="0" applyNumberFormat="1" applyFont="1" applyFill="1" applyBorder="1" applyAlignment="1" applyProtection="1">
      <alignment horizontal="center" vertical="top" wrapText="1"/>
    </xf>
    <xf numFmtId="3" fontId="11" fillId="0" borderId="0" xfId="0" applyNumberFormat="1" applyFont="1" applyFill="1" applyBorder="1" applyAlignment="1" applyProtection="1">
      <alignment horizontal="right" vertical="top" wrapText="1"/>
    </xf>
    <xf numFmtId="3" fontId="10" fillId="0" borderId="0" xfId="0" applyNumberFormat="1" applyFont="1" applyFill="1" applyBorder="1" applyAlignment="1" applyProtection="1">
      <alignment horizontal="right" vertical="top" wrapText="1"/>
    </xf>
    <xf numFmtId="0" fontId="11" fillId="40" borderId="0" xfId="0" applyFont="1" applyFill="1" applyBorder="1" applyAlignment="1" applyProtection="1">
      <alignment vertical="top" wrapText="1"/>
    </xf>
    <xf numFmtId="3" fontId="11" fillId="40" borderId="0" xfId="0" applyNumberFormat="1" applyFont="1" applyFill="1" applyBorder="1" applyAlignment="1" applyProtection="1">
      <alignment horizontal="right" vertical="top" wrapText="1"/>
    </xf>
    <xf numFmtId="0" fontId="11" fillId="0" borderId="0" xfId="0" applyFont="1" applyFill="1" applyAlignment="1" applyProtection="1">
      <alignment vertical="top" wrapText="1"/>
    </xf>
    <xf numFmtId="3" fontId="11" fillId="0" borderId="0" xfId="0" applyNumberFormat="1" applyFont="1" applyFill="1" applyAlignment="1" applyProtection="1">
      <alignment horizontal="right" vertical="top" wrapText="1"/>
    </xf>
    <xf numFmtId="0" fontId="1" fillId="0" borderId="0" xfId="0" applyFont="1" applyFill="1" applyBorder="1" applyAlignment="1" applyProtection="1">
      <alignment vertical="top" wrapText="1"/>
    </xf>
    <xf numFmtId="3" fontId="1" fillId="0" borderId="0" xfId="0" applyNumberFormat="1" applyFont="1" applyFill="1" applyBorder="1" applyAlignment="1" applyProtection="1">
      <alignment horizontal="right" vertical="top" wrapText="1"/>
    </xf>
    <xf numFmtId="0" fontId="11" fillId="0" borderId="0" xfId="0" applyFont="1" applyFill="1" applyAlignment="1" applyProtection="1">
      <alignment vertical="top"/>
    </xf>
    <xf numFmtId="0" fontId="42" fillId="0" borderId="0" xfId="0" applyFont="1" applyFill="1" applyAlignment="1" applyProtection="1">
      <alignment horizontal="left" vertical="center" wrapText="1"/>
    </xf>
    <xf numFmtId="0" fontId="46" fillId="0" borderId="0" xfId="0" applyNumberFormat="1" applyFont="1" applyFill="1" applyAlignment="1" applyProtection="1">
      <alignment horizontal="left" vertical="center"/>
      <protection locked="0"/>
    </xf>
    <xf numFmtId="0" fontId="46" fillId="0" borderId="0" xfId="0" applyFont="1" applyFill="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8" fillId="0" borderId="0" xfId="0" applyFont="1" applyBorder="1"/>
    <xf numFmtId="0" fontId="40" fillId="0" borderId="0" xfId="0" applyFont="1" applyFill="1" applyAlignment="1" applyProtection="1">
      <alignment horizontal="left" vertical="center" wrapText="1"/>
      <protection locked="0"/>
    </xf>
    <xf numFmtId="9" fontId="42" fillId="0" borderId="0" xfId="8" applyFont="1" applyFill="1" applyAlignment="1" applyProtection="1">
      <alignment horizontal="center" vertical="center" wrapText="1"/>
      <protection locked="0"/>
    </xf>
    <xf numFmtId="0" fontId="42" fillId="0" borderId="0" xfId="0" applyFont="1" applyFill="1" applyAlignment="1" applyProtection="1">
      <alignment horizontal="center" vertical="center" wrapText="1"/>
      <protection locked="0"/>
    </xf>
    <xf numFmtId="0" fontId="11" fillId="0" borderId="0" xfId="0" applyFont="1" applyFill="1" applyAlignment="1" applyProtection="1">
      <alignment horizontal="left" vertical="center" wrapText="1"/>
      <protection locked="0"/>
    </xf>
    <xf numFmtId="9" fontId="42" fillId="0" borderId="0" xfId="0" applyNumberFormat="1" applyFont="1" applyFill="1" applyAlignment="1" applyProtection="1">
      <alignment horizontal="center" vertical="center" wrapText="1"/>
      <protection locked="0"/>
    </xf>
    <xf numFmtId="0" fontId="42" fillId="0" borderId="0" xfId="0" applyNumberFormat="1" applyFont="1" applyFill="1" applyAlignment="1" applyProtection="1">
      <alignment horizontal="center" vertical="center" wrapText="1"/>
      <protection locked="0"/>
    </xf>
    <xf numFmtId="0" fontId="42" fillId="0" borderId="0" xfId="8" applyNumberFormat="1" applyFont="1" applyFill="1" applyAlignment="1" applyProtection="1">
      <alignment horizontal="center" vertical="center" wrapText="1"/>
      <protection locked="0"/>
    </xf>
    <xf numFmtId="9" fontId="42" fillId="0" borderId="0" xfId="8" applyNumberFormat="1" applyFont="1" applyFill="1" applyAlignment="1" applyProtection="1">
      <alignment horizontal="center" vertical="center" wrapText="1"/>
      <protection locked="0"/>
    </xf>
    <xf numFmtId="1" fontId="42" fillId="0" borderId="46" xfId="0" applyNumberFormat="1" applyFont="1" applyFill="1" applyBorder="1" applyAlignment="1" applyProtection="1">
      <alignment horizontal="center" vertical="center" wrapText="1"/>
      <protection locked="0"/>
    </xf>
    <xf numFmtId="0" fontId="40" fillId="0" borderId="46" xfId="0" applyFont="1" applyBorder="1" applyAlignment="1" applyProtection="1">
      <alignment horizontal="left" vertical="center" wrapText="1"/>
      <protection locked="0"/>
    </xf>
    <xf numFmtId="1" fontId="42" fillId="0" borderId="46" xfId="0" applyNumberFormat="1" applyFont="1" applyBorder="1" applyAlignment="1" applyProtection="1">
      <alignment horizontal="center" vertical="center" wrapText="1"/>
      <protection locked="0"/>
    </xf>
    <xf numFmtId="0" fontId="8" fillId="29" borderId="0" xfId="0" applyFont="1" applyFill="1" applyBorder="1" applyAlignment="1">
      <alignment horizontal="center"/>
    </xf>
    <xf numFmtId="0" fontId="8" fillId="29" borderId="0" xfId="0" applyFont="1" applyFill="1" applyAlignment="1">
      <alignment horizontal="center"/>
    </xf>
    <xf numFmtId="0" fontId="0" fillId="0" borderId="49" xfId="0" applyBorder="1" applyAlignment="1"/>
    <xf numFmtId="0" fontId="0" fillId="0" borderId="33" xfId="0" applyBorder="1" applyAlignment="1"/>
    <xf numFmtId="0" fontId="23" fillId="0" borderId="37" xfId="0" applyFont="1" applyFill="1" applyBorder="1" applyAlignment="1"/>
    <xf numFmtId="0" fontId="19" fillId="12" borderId="0" xfId="0" applyFont="1" applyFill="1" applyBorder="1" applyAlignment="1">
      <alignment vertical="center" wrapText="1"/>
    </xf>
    <xf numFmtId="0" fontId="0" fillId="0" borderId="0" xfId="0" applyBorder="1" applyAlignment="1">
      <alignment horizontal="left" vertical="center"/>
    </xf>
    <xf numFmtId="0" fontId="19" fillId="0" borderId="0" xfId="0" applyFont="1" applyBorder="1" applyAlignment="1">
      <alignment vertical="center" wrapText="1"/>
    </xf>
    <xf numFmtId="0" fontId="27" fillId="0" borderId="0" xfId="6" applyBorder="1"/>
    <xf numFmtId="0" fontId="19" fillId="0" borderId="0" xfId="0" applyFont="1" applyBorder="1" applyAlignment="1">
      <alignment horizontal="left" vertical="center" wrapText="1"/>
    </xf>
    <xf numFmtId="0" fontId="27" fillId="0" borderId="0" xfId="6" applyBorder="1" applyAlignment="1">
      <alignment horizontal="left" vertical="center"/>
    </xf>
    <xf numFmtId="0" fontId="19" fillId="13" borderId="0" xfId="0" applyFont="1" applyFill="1" applyBorder="1" applyAlignment="1">
      <alignment vertical="center" wrapText="1"/>
    </xf>
    <xf numFmtId="0" fontId="27" fillId="0" borderId="0" xfId="6" applyBorder="1" applyAlignment="1">
      <alignment horizontal="left"/>
    </xf>
    <xf numFmtId="0" fontId="19" fillId="14" borderId="0" xfId="0" applyFont="1" applyFill="1" applyBorder="1" applyAlignment="1">
      <alignment vertical="center" wrapText="1"/>
    </xf>
    <xf numFmtId="0" fontId="19" fillId="15" borderId="0" xfId="0" applyFont="1" applyFill="1" applyBorder="1" applyAlignment="1">
      <alignment vertical="center" wrapText="1"/>
    </xf>
    <xf numFmtId="0" fontId="27" fillId="0" borderId="0" xfId="6" applyBorder="1" applyAlignment="1">
      <alignment horizontal="left" vertical="center" wrapText="1"/>
    </xf>
    <xf numFmtId="0" fontId="42" fillId="0"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center" vertical="center" wrapText="1"/>
    </xf>
    <xf numFmtId="0" fontId="42" fillId="0" borderId="0" xfId="0" applyFont="1" applyFill="1" applyBorder="1" applyAlignment="1" applyProtection="1">
      <alignment wrapText="1"/>
      <protection locked="0"/>
    </xf>
    <xf numFmtId="0" fontId="40" fillId="0" borderId="0" xfId="0" applyNumberFormat="1" applyFont="1" applyFill="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47" fillId="0" borderId="0"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49" fillId="41" borderId="59" xfId="0" applyFont="1" applyFill="1" applyBorder="1" applyAlignment="1">
      <alignment horizontal="center" vertical="center" wrapText="1"/>
    </xf>
    <xf numFmtId="0" fontId="0" fillId="41" borderId="56" xfId="0" applyFill="1" applyBorder="1" applyAlignment="1">
      <alignment vertical="center" wrapText="1"/>
    </xf>
    <xf numFmtId="0" fontId="49" fillId="41" borderId="56" xfId="0" applyFont="1" applyFill="1" applyBorder="1" applyAlignment="1">
      <alignment horizontal="justify" vertical="center" wrapText="1"/>
    </xf>
    <xf numFmtId="0" fontId="50" fillId="0" borderId="58" xfId="0" applyFont="1" applyBorder="1" applyAlignment="1">
      <alignment horizontal="justify" vertical="center" wrapText="1"/>
    </xf>
    <xf numFmtId="0" fontId="50" fillId="0" borderId="59" xfId="0" applyFont="1" applyBorder="1" applyAlignment="1">
      <alignment horizontal="justify" vertical="center" wrapText="1"/>
    </xf>
    <xf numFmtId="0" fontId="50" fillId="0" borderId="56" xfId="0" applyFont="1" applyBorder="1" applyAlignment="1">
      <alignment horizontal="justify" vertical="center" wrapText="1"/>
    </xf>
    <xf numFmtId="0" fontId="0" fillId="0" borderId="59" xfId="0" applyBorder="1" applyAlignment="1">
      <alignment vertical="center" wrapText="1"/>
    </xf>
    <xf numFmtId="0" fontId="0" fillId="0" borderId="56" xfId="0" applyBorder="1" applyAlignment="1">
      <alignment vertical="center" wrapText="1"/>
    </xf>
    <xf numFmtId="0" fontId="50" fillId="0" borderId="57" xfId="0" applyFont="1" applyBorder="1" applyAlignment="1">
      <alignment horizontal="justify" vertical="center" wrapText="1"/>
    </xf>
    <xf numFmtId="9" fontId="50" fillId="0" borderId="56" xfId="0" applyNumberFormat="1" applyFont="1" applyBorder="1" applyAlignment="1">
      <alignment horizontal="justify" vertical="center" wrapText="1"/>
    </xf>
    <xf numFmtId="10" fontId="50" fillId="0" borderId="56" xfId="0" applyNumberFormat="1" applyFont="1" applyBorder="1" applyAlignment="1">
      <alignment horizontal="justify" vertical="center" wrapText="1"/>
    </xf>
    <xf numFmtId="9" fontId="50" fillId="0" borderId="56" xfId="0" applyNumberFormat="1" applyFont="1" applyBorder="1" applyAlignment="1">
      <alignment horizontal="justify" vertical="center"/>
    </xf>
    <xf numFmtId="0" fontId="51" fillId="0" borderId="59" xfId="0" applyFont="1" applyBorder="1" applyAlignment="1">
      <alignment horizontal="justify" vertical="center" wrapText="1"/>
    </xf>
    <xf numFmtId="0" fontId="51" fillId="0" borderId="56" xfId="0" applyFont="1" applyBorder="1" applyAlignment="1">
      <alignment horizontal="justify" vertical="center" wrapText="1"/>
    </xf>
    <xf numFmtId="0" fontId="0" fillId="0" borderId="58" xfId="0" applyBorder="1" applyAlignment="1">
      <alignment horizontal="justify" vertical="center" wrapText="1"/>
    </xf>
    <xf numFmtId="0" fontId="0" fillId="0" borderId="58" xfId="0" applyBorder="1" applyAlignment="1">
      <alignment vertical="center" wrapText="1"/>
    </xf>
    <xf numFmtId="0" fontId="0" fillId="0" borderId="57" xfId="0" applyBorder="1" applyAlignment="1">
      <alignment vertical="center" wrapText="1"/>
    </xf>
    <xf numFmtId="0" fontId="0" fillId="0" borderId="0" xfId="0" applyAlignment="1">
      <alignment wrapText="1"/>
    </xf>
    <xf numFmtId="0" fontId="0" fillId="0" borderId="59" xfId="0" applyBorder="1" applyAlignment="1">
      <alignment wrapText="1"/>
    </xf>
    <xf numFmtId="0" fontId="0" fillId="0" borderId="56" xfId="0" applyBorder="1" applyAlignment="1">
      <alignment wrapText="1"/>
    </xf>
    <xf numFmtId="0" fontId="0" fillId="0" borderId="59" xfId="0" applyBorder="1" applyAlignment="1">
      <alignment horizontal="justify" vertical="center" wrapText="1"/>
    </xf>
    <xf numFmtId="0" fontId="50" fillId="0" borderId="32" xfId="0" applyFont="1" applyBorder="1" applyAlignment="1">
      <alignment horizontal="justify" vertical="center" wrapText="1"/>
    </xf>
    <xf numFmtId="9" fontId="50" fillId="0" borderId="32" xfId="0" applyNumberFormat="1" applyFont="1" applyBorder="1" applyAlignment="1">
      <alignment horizontal="justify" vertical="center" wrapText="1"/>
    </xf>
    <xf numFmtId="0" fontId="50" fillId="29" borderId="58" xfId="0" applyFont="1" applyFill="1" applyBorder="1" applyAlignment="1">
      <alignment horizontal="justify" vertical="center" wrapText="1"/>
    </xf>
    <xf numFmtId="0" fontId="50" fillId="29" borderId="57" xfId="0" applyFont="1" applyFill="1" applyBorder="1" applyAlignment="1">
      <alignment horizontal="justify" vertical="center" wrapText="1"/>
    </xf>
    <xf numFmtId="0" fontId="0" fillId="0" borderId="0" xfId="0" applyBorder="1"/>
    <xf numFmtId="0" fontId="0" fillId="0" borderId="0" xfId="0" applyBorder="1" applyAlignment="1">
      <alignment horizontal="left" vertical="center" wrapText="1"/>
    </xf>
    <xf numFmtId="0" fontId="52" fillId="0" borderId="0" xfId="0" applyFont="1" applyAlignment="1">
      <alignment wrapText="1"/>
    </xf>
    <xf numFmtId="0" fontId="0" fillId="0" borderId="47" xfId="0" applyBorder="1"/>
    <xf numFmtId="0" fontId="0" fillId="0" borderId="47" xfId="0" applyBorder="1" applyAlignment="1">
      <alignment horizontal="left" vertical="center" wrapText="1"/>
    </xf>
    <xf numFmtId="43" fontId="42" fillId="0" borderId="0" xfId="10" applyFont="1" applyFill="1" applyAlignment="1" applyProtection="1">
      <alignment horizontal="center" vertical="center" wrapText="1"/>
    </xf>
    <xf numFmtId="9" fontId="42" fillId="0" borderId="0" xfId="0" applyNumberFormat="1" applyFont="1" applyFill="1" applyBorder="1" applyAlignment="1" applyProtection="1">
      <alignment horizontal="center" vertical="center" wrapText="1"/>
      <protection locked="0"/>
    </xf>
    <xf numFmtId="0" fontId="40" fillId="0" borderId="0" xfId="0" applyFont="1" applyFill="1" applyBorder="1" applyAlignment="1" applyProtection="1">
      <alignment horizontal="left" vertical="center" wrapText="1"/>
      <protection locked="0"/>
    </xf>
    <xf numFmtId="9" fontId="42" fillId="0" borderId="0" xfId="8" applyFont="1" applyFill="1" applyBorder="1" applyAlignment="1" applyProtection="1">
      <alignment horizontal="center" vertical="center" wrapText="1"/>
      <protection locked="0"/>
    </xf>
    <xf numFmtId="0" fontId="20" fillId="0" borderId="50" xfId="0" applyFont="1" applyBorder="1" applyAlignment="1">
      <alignment horizontal="center" vertical="center" wrapText="1"/>
    </xf>
    <xf numFmtId="0" fontId="57" fillId="0" borderId="19" xfId="0" applyFont="1" applyBorder="1" applyAlignment="1">
      <alignment wrapText="1"/>
    </xf>
    <xf numFmtId="0" fontId="56" fillId="0" borderId="0" xfId="0" applyFont="1" applyBorder="1" applyAlignment="1">
      <alignment vertical="center"/>
    </xf>
    <xf numFmtId="0" fontId="55" fillId="42" borderId="58" xfId="0" applyFont="1" applyFill="1" applyBorder="1" applyAlignment="1">
      <alignment horizontal="center" vertical="center"/>
    </xf>
    <xf numFmtId="0" fontId="55" fillId="42" borderId="0" xfId="0" applyFont="1" applyFill="1" applyBorder="1" applyAlignment="1">
      <alignment horizontal="center" vertical="center"/>
    </xf>
    <xf numFmtId="0" fontId="52" fillId="0" borderId="0" xfId="0" applyFont="1" applyBorder="1" applyAlignment="1">
      <alignment horizontal="left" vertical="center" wrapText="1"/>
    </xf>
    <xf numFmtId="0" fontId="56" fillId="0" borderId="0" xfId="0" applyFont="1" applyBorder="1" applyAlignment="1">
      <alignment vertical="center" wrapText="1"/>
    </xf>
    <xf numFmtId="0" fontId="11" fillId="3" borderId="0" xfId="0" applyFont="1" applyFill="1" applyBorder="1" applyAlignment="1">
      <alignment wrapText="1"/>
    </xf>
    <xf numFmtId="0" fontId="42" fillId="0" borderId="0" xfId="0" applyFont="1" applyFill="1" applyBorder="1" applyAlignment="1" applyProtection="1">
      <alignment horizontal="left" vertical="center" wrapText="1"/>
    </xf>
    <xf numFmtId="0" fontId="54" fillId="0" borderId="0" xfId="0" applyFont="1" applyAlignment="1">
      <alignment wrapText="1"/>
    </xf>
    <xf numFmtId="0" fontId="10" fillId="0" borderId="62" xfId="0" applyFont="1" applyFill="1" applyBorder="1" applyAlignment="1">
      <alignment horizontal="center" vertical="center" wrapText="1"/>
    </xf>
    <xf numFmtId="0" fontId="42" fillId="0" borderId="0" xfId="0" applyNumberFormat="1" applyFont="1" applyFill="1" applyBorder="1" applyAlignment="1" applyProtection="1">
      <alignment horizontal="left" vertical="center" wrapText="1"/>
      <protection locked="0"/>
    </xf>
    <xf numFmtId="0" fontId="62" fillId="0" borderId="0" xfId="0" applyFont="1" applyFill="1" applyAlignment="1" applyProtection="1">
      <alignment horizontal="left" vertical="center" wrapText="1"/>
      <protection locked="0"/>
    </xf>
    <xf numFmtId="0" fontId="63" fillId="0" borderId="42" xfId="0" applyFont="1" applyFill="1" applyBorder="1" applyAlignment="1">
      <alignment horizontal="center" vertical="center" wrapText="1"/>
    </xf>
    <xf numFmtId="0" fontId="64" fillId="0" borderId="0" xfId="0" applyFont="1" applyFill="1" applyAlignment="1">
      <alignment horizontal="left" vertical="center" wrapText="1"/>
    </xf>
    <xf numFmtId="0" fontId="64" fillId="0" borderId="0" xfId="0" applyFont="1" applyFill="1" applyAlignment="1">
      <alignment horizontal="center" vertical="center" wrapText="1"/>
    </xf>
    <xf numFmtId="43" fontId="19" fillId="3" borderId="0" xfId="0" applyNumberFormat="1" applyFont="1" applyFill="1"/>
    <xf numFmtId="0" fontId="0" fillId="0" borderId="0" xfId="0" applyAlignment="1">
      <alignment horizontal="center" wrapText="1"/>
    </xf>
    <xf numFmtId="0" fontId="19" fillId="0" borderId="0" xfId="0" applyFont="1" applyAlignment="1">
      <alignment vertical="center" wrapText="1"/>
    </xf>
    <xf numFmtId="0" fontId="42" fillId="0" borderId="0" xfId="0" applyFont="1" applyAlignment="1">
      <alignment vertical="center" wrapText="1"/>
    </xf>
    <xf numFmtId="0" fontId="42" fillId="0" borderId="0" xfId="10" applyNumberFormat="1" applyFont="1" applyFill="1" applyAlignment="1" applyProtection="1">
      <alignment horizontal="center" vertical="center" wrapText="1"/>
    </xf>
    <xf numFmtId="0" fontId="42" fillId="0" borderId="0" xfId="0" applyFont="1" applyFill="1" applyAlignment="1" applyProtection="1">
      <alignment wrapText="1"/>
      <protection locked="0"/>
    </xf>
    <xf numFmtId="0" fontId="42" fillId="0" borderId="0" xfId="0" applyFont="1" applyFill="1" applyAlignment="1" applyProtection="1">
      <alignment horizontal="left" vertical="center"/>
      <protection locked="0"/>
    </xf>
    <xf numFmtId="0" fontId="21" fillId="0" borderId="0" xfId="0" applyFont="1" applyFill="1" applyAlignment="1" applyProtection="1">
      <alignment horizontal="left" vertical="center" wrapText="1"/>
      <protection locked="0"/>
    </xf>
    <xf numFmtId="0" fontId="36" fillId="10" borderId="0" xfId="0" applyFont="1" applyFill="1" applyAlignment="1" applyProtection="1">
      <alignment horizontal="center" vertical="center" wrapText="1"/>
      <protection locked="0"/>
    </xf>
    <xf numFmtId="0" fontId="36" fillId="0" borderId="0" xfId="0" applyFont="1" applyFill="1" applyAlignment="1" applyProtection="1">
      <alignment horizontal="center" vertical="center" wrapText="1"/>
      <protection locked="0"/>
    </xf>
    <xf numFmtId="0" fontId="40" fillId="0" borderId="0" xfId="0" applyNumberFormat="1" applyFont="1" applyFill="1" applyAlignment="1" applyProtection="1">
      <alignment horizontal="center" vertical="center" wrapText="1"/>
      <protection locked="0"/>
    </xf>
    <xf numFmtId="0" fontId="66" fillId="10" borderId="0" xfId="0" applyFont="1" applyFill="1" applyAlignment="1" applyProtection="1">
      <alignment horizontal="center" vertical="center" wrapText="1"/>
      <protection locked="0"/>
    </xf>
    <xf numFmtId="0" fontId="10" fillId="0" borderId="42" xfId="0" applyFont="1" applyFill="1" applyBorder="1" applyAlignment="1">
      <alignment horizontal="center" vertical="center" wrapText="1"/>
    </xf>
    <xf numFmtId="0" fontId="10" fillId="0" borderId="0" xfId="0" applyFont="1" applyFill="1" applyBorder="1" applyAlignment="1">
      <alignment vertical="center" wrapText="1"/>
    </xf>
    <xf numFmtId="0" fontId="42" fillId="0" borderId="0" xfId="0" applyFont="1" applyFill="1" applyBorder="1" applyAlignment="1" applyProtection="1">
      <alignment vertical="center" wrapText="1"/>
      <protection locked="0"/>
    </xf>
    <xf numFmtId="0" fontId="42" fillId="0" borderId="0" xfId="0" applyFont="1" applyFill="1" applyAlignment="1" applyProtection="1">
      <alignment vertical="center" wrapText="1"/>
      <protection locked="0"/>
    </xf>
    <xf numFmtId="0" fontId="10" fillId="0" borderId="0" xfId="0" applyFont="1" applyFill="1" applyBorder="1" applyAlignment="1">
      <alignment horizontal="left" vertical="center" wrapText="1"/>
    </xf>
    <xf numFmtId="0" fontId="67" fillId="0" borderId="0" xfId="0" applyFont="1" applyFill="1" applyAlignment="1">
      <alignment horizontal="center" vertical="center" wrapText="1"/>
    </xf>
    <xf numFmtId="0" fontId="10" fillId="3" borderId="0" xfId="0" applyFont="1" applyFill="1" applyBorder="1" applyAlignment="1"/>
    <xf numFmtId="0" fontId="1" fillId="0" borderId="0" xfId="0" applyFont="1"/>
    <xf numFmtId="0" fontId="68" fillId="0" borderId="0" xfId="0" applyFont="1" applyBorder="1" applyAlignment="1" applyProtection="1">
      <alignment horizontal="left" vertical="center"/>
      <protection locked="0"/>
    </xf>
    <xf numFmtId="0" fontId="1" fillId="3" borderId="0" xfId="0" applyFont="1" applyFill="1"/>
    <xf numFmtId="0" fontId="1" fillId="0" borderId="0" xfId="0" applyFont="1" applyFill="1" applyAlignment="1" applyProtection="1">
      <alignment wrapText="1"/>
      <protection locked="0"/>
    </xf>
    <xf numFmtId="0" fontId="11" fillId="3" borderId="0" xfId="0" applyFont="1" applyFill="1" applyBorder="1" applyAlignment="1">
      <alignment horizontal="center" vertical="center" wrapText="1"/>
    </xf>
    <xf numFmtId="0" fontId="36" fillId="10" borderId="0" xfId="0" applyFont="1" applyFill="1" applyBorder="1" applyAlignment="1" applyProtection="1">
      <alignment horizontal="center" vertical="center" wrapText="1"/>
      <protection locked="0"/>
    </xf>
    <xf numFmtId="0" fontId="36" fillId="3" borderId="0" xfId="0" applyFont="1" applyFill="1" applyBorder="1" applyAlignment="1" applyProtection="1">
      <alignment horizontal="center" vertical="center" wrapText="1"/>
      <protection locked="0"/>
    </xf>
    <xf numFmtId="0" fontId="36" fillId="3" borderId="0" xfId="0" applyFont="1" applyFill="1" applyAlignment="1" applyProtection="1">
      <alignment horizontal="center" vertical="center" wrapText="1"/>
      <protection locked="0"/>
    </xf>
    <xf numFmtId="0" fontId="56" fillId="3" borderId="0" xfId="0" applyFont="1" applyFill="1" applyAlignment="1">
      <alignment vertical="center"/>
    </xf>
    <xf numFmtId="0" fontId="36" fillId="10" borderId="0" xfId="0" applyFont="1" applyFill="1" applyAlignment="1" applyProtection="1">
      <alignment horizontal="left" vertical="center" wrapText="1"/>
      <protection locked="0"/>
    </xf>
    <xf numFmtId="0" fontId="36" fillId="0" borderId="0" xfId="0" applyFont="1"/>
    <xf numFmtId="0" fontId="36" fillId="0" borderId="0" xfId="0" applyFont="1" applyFill="1" applyBorder="1" applyAlignment="1" applyProtection="1">
      <alignment horizontal="left" vertical="center" wrapText="1"/>
      <protection locked="0"/>
    </xf>
    <xf numFmtId="0" fontId="36" fillId="0" borderId="0" xfId="0" applyFont="1" applyFill="1" applyBorder="1" applyAlignment="1" applyProtection="1">
      <alignment wrapText="1"/>
      <protection locked="0"/>
    </xf>
    <xf numFmtId="0" fontId="69" fillId="10" borderId="0" xfId="0" applyFont="1" applyFill="1" applyAlignment="1" applyProtection="1">
      <alignment horizontal="left" vertical="center" wrapText="1"/>
      <protection locked="0"/>
    </xf>
    <xf numFmtId="0" fontId="69" fillId="0" borderId="0" xfId="0" applyFont="1"/>
    <xf numFmtId="0" fontId="69" fillId="0" borderId="0" xfId="0" applyFont="1" applyFill="1" applyBorder="1" applyAlignment="1" applyProtection="1">
      <alignment horizontal="left" vertical="center" wrapText="1"/>
      <protection locked="0"/>
    </xf>
    <xf numFmtId="0" fontId="69" fillId="0" borderId="0" xfId="0" applyFont="1" applyFill="1" applyBorder="1" applyAlignment="1" applyProtection="1">
      <alignment wrapText="1"/>
      <protection locked="0"/>
    </xf>
    <xf numFmtId="0" fontId="66" fillId="10" borderId="0" xfId="0" applyFont="1" applyFill="1" applyBorder="1" applyAlignment="1" applyProtection="1">
      <alignment horizontal="center" vertical="center" wrapText="1"/>
      <protection locked="0"/>
    </xf>
    <xf numFmtId="0" fontId="66" fillId="3" borderId="0" xfId="0" applyFont="1" applyFill="1" applyAlignment="1" applyProtection="1">
      <alignment horizontal="center" vertical="center" wrapText="1"/>
      <protection locked="0"/>
    </xf>
    <xf numFmtId="0" fontId="66" fillId="3" borderId="0" xfId="0" applyFont="1" applyFill="1" applyBorder="1" applyAlignment="1" applyProtection="1">
      <alignment horizontal="center" vertical="center" wrapText="1"/>
      <protection locked="0"/>
    </xf>
    <xf numFmtId="9" fontId="66" fillId="0" borderId="0" xfId="8" applyFont="1" applyFill="1" applyAlignment="1" applyProtection="1">
      <alignment horizontal="center" vertical="center" wrapText="1"/>
      <protection locked="0"/>
    </xf>
    <xf numFmtId="0" fontId="71" fillId="0" borderId="0" xfId="0" applyFont="1" applyFill="1" applyBorder="1" applyAlignment="1">
      <alignment horizontal="right" vertical="center"/>
    </xf>
    <xf numFmtId="43" fontId="19" fillId="3" borderId="0" xfId="10" applyFont="1" applyFill="1"/>
    <xf numFmtId="0" fontId="0" fillId="0" borderId="0" xfId="0" applyFont="1" applyAlignment="1">
      <alignment vertical="center" wrapText="1"/>
    </xf>
    <xf numFmtId="0" fontId="40" fillId="0" borderId="0" xfId="0" applyFont="1" applyAlignment="1">
      <alignment vertical="center" wrapText="1"/>
    </xf>
    <xf numFmtId="0" fontId="8" fillId="0" borderId="0" xfId="0" applyFont="1" applyAlignment="1">
      <alignment vertical="center" wrapText="1"/>
    </xf>
    <xf numFmtId="43" fontId="11" fillId="3" borderId="0" xfId="10" applyFont="1" applyFill="1" applyAlignment="1">
      <alignment horizontal="center"/>
    </xf>
    <xf numFmtId="43" fontId="11" fillId="3" borderId="28" xfId="10" applyFont="1" applyFill="1" applyBorder="1" applyAlignment="1">
      <alignment horizontal="center"/>
    </xf>
    <xf numFmtId="43" fontId="11" fillId="0" borderId="50" xfId="10" applyFont="1" applyBorder="1" applyAlignment="1">
      <alignment horizontal="center" wrapText="1"/>
    </xf>
    <xf numFmtId="0" fontId="44" fillId="10" borderId="29" xfId="0" applyFont="1" applyFill="1" applyBorder="1" applyAlignment="1">
      <alignment horizontal="center" vertical="center" wrapText="1"/>
    </xf>
    <xf numFmtId="0" fontId="44" fillId="10" borderId="48" xfId="0" applyFont="1" applyFill="1" applyBorder="1" applyAlignment="1">
      <alignment horizontal="center" vertical="center" wrapText="1"/>
    </xf>
    <xf numFmtId="0" fontId="44" fillId="3" borderId="0" xfId="0" applyFont="1" applyFill="1" applyAlignment="1">
      <alignment horizontal="left" wrapText="1"/>
    </xf>
    <xf numFmtId="0" fontId="65" fillId="3" borderId="0" xfId="0" applyFont="1" applyFill="1" applyAlignment="1">
      <alignment horizontal="left" vertical="center" wrapText="1"/>
    </xf>
    <xf numFmtId="43" fontId="11" fillId="3" borderId="32" xfId="10" applyFont="1" applyFill="1" applyBorder="1" applyAlignment="1">
      <alignment horizontal="center"/>
    </xf>
    <xf numFmtId="43" fontId="11" fillId="3" borderId="58" xfId="10" applyFont="1" applyFill="1" applyBorder="1" applyAlignment="1">
      <alignment horizontal="center"/>
    </xf>
    <xf numFmtId="43" fontId="11" fillId="3" borderId="57" xfId="10" applyFont="1" applyFill="1" applyBorder="1" applyAlignment="1">
      <alignment horizontal="center"/>
    </xf>
    <xf numFmtId="43" fontId="11" fillId="3" borderId="52" xfId="10" applyFont="1" applyFill="1" applyBorder="1" applyAlignment="1">
      <alignment horizontal="center"/>
    </xf>
    <xf numFmtId="43" fontId="11" fillId="3" borderId="0" xfId="10" applyFont="1" applyFill="1" applyAlignment="1">
      <alignment horizontal="center"/>
    </xf>
    <xf numFmtId="43" fontId="11" fillId="3" borderId="55" xfId="10" applyFont="1" applyFill="1" applyBorder="1" applyAlignment="1">
      <alignment horizontal="center"/>
    </xf>
    <xf numFmtId="0" fontId="54" fillId="0" borderId="3" xfId="0" applyFont="1" applyBorder="1" applyAlignment="1" applyProtection="1">
      <alignment horizontal="left" vertical="center"/>
      <protection locked="0"/>
    </xf>
    <xf numFmtId="0" fontId="54" fillId="0" borderId="0" xfId="0" applyFont="1" applyBorder="1" applyAlignment="1" applyProtection="1">
      <alignment horizontal="left" vertical="center"/>
      <protection locked="0"/>
    </xf>
    <xf numFmtId="0" fontId="10" fillId="3" borderId="6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70" fillId="0" borderId="0" xfId="0" applyFont="1" applyAlignment="1">
      <alignment horizontal="center"/>
    </xf>
    <xf numFmtId="43" fontId="11" fillId="3" borderId="0" xfId="10" applyFont="1" applyFill="1" applyBorder="1" applyAlignment="1">
      <alignment horizontal="center"/>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8" xfId="0" applyFont="1" applyBorder="1" applyAlignment="1">
      <alignment horizontal="center" vertical="center" wrapText="1"/>
    </xf>
    <xf numFmtId="0" fontId="72" fillId="0" borderId="0" xfId="0" applyFont="1" applyAlignment="1">
      <alignment horizontal="center" vertical="center"/>
    </xf>
    <xf numFmtId="9" fontId="50" fillId="0" borderId="32" xfId="0" applyNumberFormat="1" applyFont="1" applyBorder="1" applyAlignment="1">
      <alignment horizontal="justify" vertical="center" wrapText="1"/>
    </xf>
    <xf numFmtId="9" fontId="50" fillId="0" borderId="57" xfId="0" applyNumberFormat="1" applyFont="1" applyBorder="1" applyAlignment="1">
      <alignment horizontal="justify" vertical="center" wrapText="1"/>
    </xf>
    <xf numFmtId="0" fontId="51" fillId="0" borderId="32" xfId="0" applyFont="1" applyBorder="1" applyAlignment="1">
      <alignment horizontal="justify" vertical="center" wrapText="1"/>
    </xf>
    <xf numFmtId="0" fontId="51" fillId="0" borderId="57" xfId="0" applyFont="1" applyBorder="1" applyAlignment="1">
      <alignment horizontal="justify" vertical="center" wrapText="1"/>
    </xf>
    <xf numFmtId="0" fontId="50" fillId="0" borderId="32" xfId="0" applyFont="1" applyBorder="1" applyAlignment="1">
      <alignment horizontal="justify" vertical="center" wrapText="1"/>
    </xf>
    <xf numFmtId="0" fontId="50" fillId="0" borderId="57" xfId="0" applyFont="1" applyBorder="1" applyAlignment="1">
      <alignment horizontal="justify" vertical="center" wrapText="1"/>
    </xf>
    <xf numFmtId="9" fontId="50" fillId="0" borderId="58" xfId="0" applyNumberFormat="1" applyFont="1" applyBorder="1" applyAlignment="1">
      <alignment horizontal="justify" vertical="center" wrapText="1"/>
    </xf>
    <xf numFmtId="0" fontId="50" fillId="0" borderId="58" xfId="0" applyFont="1" applyBorder="1" applyAlignment="1">
      <alignment horizontal="justify" vertical="center" wrapText="1"/>
    </xf>
    <xf numFmtId="0" fontId="0" fillId="0" borderId="60" xfId="0" applyBorder="1" applyAlignment="1">
      <alignment vertical="center" wrapText="1"/>
    </xf>
    <xf numFmtId="0" fontId="51" fillId="0" borderId="58" xfId="0" applyFont="1" applyBorder="1" applyAlignment="1">
      <alignment horizontal="justify" vertical="center" wrapText="1"/>
    </xf>
    <xf numFmtId="0" fontId="0" fillId="0" borderId="0" xfId="0" applyAlignment="1">
      <alignment vertical="center" wrapText="1"/>
    </xf>
    <xf numFmtId="10" fontId="50" fillId="0" borderId="32" xfId="0" applyNumberFormat="1" applyFont="1" applyBorder="1" applyAlignment="1">
      <alignment horizontal="justify" vertical="center" wrapText="1"/>
    </xf>
    <xf numFmtId="10" fontId="50" fillId="0" borderId="58" xfId="0" applyNumberFormat="1" applyFont="1" applyBorder="1" applyAlignment="1">
      <alignment horizontal="justify" vertical="center" wrapText="1"/>
    </xf>
    <xf numFmtId="10" fontId="50" fillId="0" borderId="57" xfId="0" applyNumberFormat="1" applyFont="1" applyBorder="1" applyAlignment="1">
      <alignment horizontal="justify" vertical="center" wrapText="1"/>
    </xf>
    <xf numFmtId="0" fontId="49" fillId="41" borderId="32" xfId="0" applyFont="1" applyFill="1" applyBorder="1" applyAlignment="1">
      <alignment horizontal="center" vertical="center" wrapText="1"/>
    </xf>
    <xf numFmtId="0" fontId="49" fillId="41" borderId="58" xfId="0" applyFont="1" applyFill="1" applyBorder="1" applyAlignment="1">
      <alignment horizontal="center" vertical="center" wrapText="1"/>
    </xf>
    <xf numFmtId="0" fontId="49" fillId="41" borderId="57" xfId="0" applyFont="1" applyFill="1" applyBorder="1" applyAlignment="1">
      <alignment horizontal="center" vertical="center" wrapText="1"/>
    </xf>
    <xf numFmtId="0" fontId="49" fillId="41" borderId="32" xfId="0" applyFont="1" applyFill="1" applyBorder="1" applyAlignment="1">
      <alignment horizontal="justify" vertical="center" wrapText="1"/>
    </xf>
    <xf numFmtId="0" fontId="49" fillId="41" borderId="57" xfId="0" applyFont="1" applyFill="1" applyBorder="1" applyAlignment="1">
      <alignment horizontal="justify" vertical="center" wrapText="1"/>
    </xf>
    <xf numFmtId="0" fontId="49" fillId="41" borderId="29" xfId="0" applyFont="1" applyFill="1" applyBorder="1" applyAlignment="1">
      <alignment horizontal="justify" vertical="center" wrapText="1"/>
    </xf>
    <xf numFmtId="0" fontId="49" fillId="41" borderId="30" xfId="0" applyFont="1" applyFill="1" applyBorder="1" applyAlignment="1">
      <alignment horizontal="justify" vertical="center" wrapText="1"/>
    </xf>
    <xf numFmtId="0" fontId="49" fillId="41" borderId="31" xfId="0" applyFont="1" applyFill="1" applyBorder="1" applyAlignment="1">
      <alignment horizontal="justify" vertical="center" wrapText="1"/>
    </xf>
    <xf numFmtId="0" fontId="48" fillId="41" borderId="51" xfId="0" applyFont="1" applyFill="1" applyBorder="1" applyAlignment="1">
      <alignment horizontal="center" vertical="center" wrapText="1"/>
    </xf>
    <xf numFmtId="0" fontId="48" fillId="41" borderId="52" xfId="0" applyFont="1" applyFill="1" applyBorder="1" applyAlignment="1">
      <alignment horizontal="center" vertical="center" wrapText="1"/>
    </xf>
    <xf numFmtId="0" fontId="48" fillId="41" borderId="53" xfId="0" applyFont="1" applyFill="1" applyBorder="1" applyAlignment="1">
      <alignment horizontal="center" vertical="center" wrapText="1"/>
    </xf>
    <xf numFmtId="0" fontId="48" fillId="41" borderId="54" xfId="0" applyFont="1" applyFill="1" applyBorder="1" applyAlignment="1">
      <alignment horizontal="center" vertical="center" wrapText="1"/>
    </xf>
    <xf numFmtId="0" fontId="48" fillId="41" borderId="55" xfId="0" applyFont="1" applyFill="1" applyBorder="1" applyAlignment="1">
      <alignment horizontal="center" vertical="center" wrapText="1"/>
    </xf>
    <xf numFmtId="0" fontId="48" fillId="41" borderId="56" xfId="0" applyFont="1" applyFill="1" applyBorder="1" applyAlignment="1">
      <alignment horizontal="center" vertical="center" wrapText="1"/>
    </xf>
    <xf numFmtId="0" fontId="49" fillId="41" borderId="29" xfId="0" applyFont="1" applyFill="1" applyBorder="1" applyAlignment="1">
      <alignment horizontal="center" vertical="center" wrapText="1"/>
    </xf>
    <xf numFmtId="0" fontId="49" fillId="41" borderId="31" xfId="0" applyFont="1" applyFill="1" applyBorder="1" applyAlignment="1">
      <alignment horizontal="center" vertical="center" wrapText="1"/>
    </xf>
    <xf numFmtId="0" fontId="49" fillId="41" borderId="30" xfId="0"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8" xfId="3" applyFont="1" applyFill="1" applyBorder="1" applyAlignment="1">
      <alignment horizontal="center" vertical="center" wrapText="1"/>
    </xf>
    <xf numFmtId="0" fontId="12" fillId="4" borderId="6" xfId="3" applyFont="1" applyFill="1" applyBorder="1" applyAlignment="1">
      <alignment horizontal="center" vertical="center"/>
    </xf>
    <xf numFmtId="0" fontId="12" fillId="4" borderId="8" xfId="3" applyFont="1" applyFill="1" applyBorder="1" applyAlignment="1">
      <alignment horizontal="center" vertical="center"/>
    </xf>
    <xf numFmtId="0" fontId="15" fillId="4" borderId="5" xfId="4" applyFont="1" applyFill="1" applyBorder="1" applyAlignment="1">
      <alignment horizontal="center" vertical="center" wrapText="1"/>
    </xf>
    <xf numFmtId="0" fontId="12" fillId="4" borderId="5" xfId="3" applyFont="1" applyFill="1" applyBorder="1" applyAlignment="1">
      <alignment horizontal="center" textRotation="90"/>
    </xf>
    <xf numFmtId="0" fontId="15" fillId="4" borderId="13" xfId="4" applyFont="1" applyFill="1" applyBorder="1" applyAlignment="1">
      <alignment horizontal="center" vertical="center" wrapText="1"/>
    </xf>
    <xf numFmtId="0" fontId="15" fillId="4" borderId="14" xfId="4" applyFont="1" applyFill="1" applyBorder="1" applyAlignment="1">
      <alignment horizontal="center" vertical="center" wrapText="1"/>
    </xf>
    <xf numFmtId="0" fontId="15" fillId="4" borderId="15" xfId="4" applyFont="1" applyFill="1" applyBorder="1" applyAlignment="1">
      <alignment horizontal="center" vertical="center" wrapText="1"/>
    </xf>
    <xf numFmtId="0" fontId="39" fillId="39" borderId="39" xfId="0" applyFont="1" applyFill="1" applyBorder="1" applyAlignment="1">
      <alignment horizontal="center" vertical="center" wrapText="1"/>
    </xf>
    <xf numFmtId="0" fontId="39" fillId="39" borderId="2" xfId="0" applyFont="1" applyFill="1" applyBorder="1" applyAlignment="1">
      <alignment horizontal="center" vertical="center" wrapText="1"/>
    </xf>
    <xf numFmtId="0" fontId="39" fillId="39" borderId="47" xfId="0" applyFont="1" applyFill="1" applyBorder="1" applyAlignment="1">
      <alignment horizontal="center" vertical="center" wrapText="1"/>
    </xf>
    <xf numFmtId="0" fontId="39" fillId="39" borderId="33" xfId="0" applyFont="1" applyFill="1" applyBorder="1" applyAlignment="1">
      <alignment horizontal="center" vertical="center" wrapText="1"/>
    </xf>
    <xf numFmtId="0" fontId="39" fillId="39" borderId="4" xfId="0" applyFont="1" applyFill="1" applyBorder="1" applyAlignment="1">
      <alignment horizontal="center" vertical="center" wrapText="1"/>
    </xf>
  </cellXfs>
  <cellStyles count="18">
    <cellStyle name="Bueno 2" xfId="15"/>
    <cellStyle name="Comma" xfId="10" builtinId="3"/>
    <cellStyle name="Currency" xfId="9" builtinId="4"/>
    <cellStyle name="Énfasis2 2" xfId="17"/>
    <cellStyle name="Millares 2" xfId="1"/>
    <cellStyle name="Millares 3" xfId="7"/>
    <cellStyle name="Millares 4" xfId="12"/>
    <cellStyle name="Moneda 2" xfId="13"/>
    <cellStyle name="Neutral 2" xfId="14"/>
    <cellStyle name="Normal" xfId="0" builtinId="0"/>
    <cellStyle name="Normal 2" xfId="2"/>
    <cellStyle name="Normal 2 2" xfId="3"/>
    <cellStyle name="Normal 3" xfId="4"/>
    <cellStyle name="Normal 4" xfId="5"/>
    <cellStyle name="Normal 5" xfId="6"/>
    <cellStyle name="Normal 6" xfId="11"/>
    <cellStyle name="Percent" xfId="8" builtinId="5"/>
    <cellStyle name="Style 1" xfId="16"/>
  </cellStyles>
  <dxfs count="265">
    <dxf>
      <alignment horizontal="general" vertical="bottom" textRotation="0" wrapText="1" indent="0" justifyLastLine="0" shrinkToFit="0" readingOrder="0"/>
    </dxf>
    <dxf>
      <alignment horizontal="left" vertical="center" textRotation="0" wrapText="0" indent="0" justifyLastLine="0" shrinkToFit="0" readingOrder="0"/>
      <border diagonalUp="0" diagonalDown="0" outline="0">
        <left style="thin">
          <color auto="1"/>
        </left>
        <right/>
        <top style="thin">
          <color auto="1"/>
        </top>
        <bottom style="thin">
          <color auto="1"/>
        </bottom>
      </border>
    </dxf>
    <dxf>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medium">
          <color theme="4"/>
        </bottom>
      </border>
    </dxf>
    <dxf>
      <font>
        <b/>
        <i val="0"/>
        <strike val="0"/>
        <condense val="0"/>
        <extend val="0"/>
        <outline val="0"/>
        <shadow val="0"/>
        <u val="none"/>
        <vertAlign val="baseline"/>
        <sz val="10"/>
        <color theme="0"/>
        <name val="Calibri"/>
        <scheme val="minor"/>
      </font>
      <alignment horizontal="center" vertical="center" textRotation="0" wrapText="1" indent="0" justifyLastLine="0" shrinkToFit="0" readingOrder="0"/>
      <border diagonalUp="0" diagonalDown="0" outline="0">
        <left style="thin">
          <color theme="4"/>
        </left>
        <right style="thin">
          <color theme="4"/>
        </right>
        <top/>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vertical/>
        <horizontal/>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0" indent="0" justifyLastLine="0" shrinkToFit="0" readingOrder="0"/>
    </dxf>
    <dxf>
      <border outline="0">
        <right style="thin">
          <color theme="3" tint="0.39994506668294322"/>
        </right>
        <top style="thin">
          <color theme="3" tint="0.39994506668294322"/>
        </top>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vertical/>
        <horizontal/>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vertical/>
        <horizontal/>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thin">
          <color theme="3" tint="0.39994506668294322"/>
        </left>
        <right style="thin">
          <color theme="3" tint="0.39994506668294322"/>
        </right>
        <top/>
        <bottom/>
      </border>
      <protection locked="0" hidden="0"/>
    </dxf>
    <dxf>
      <border outline="0">
        <right style="thin">
          <color theme="3" tint="0.39994506668294322"/>
        </right>
        <top style="thin">
          <color theme="3" tint="0.39994506668294322"/>
        </top>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3" tint="0.39994506668294322"/>
        </left>
        <right style="thin">
          <color theme="3" tint="0.39994506668294322"/>
        </right>
        <top/>
        <bottom/>
      </border>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0"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alignment vertical="top" textRotation="0" indent="0" justifyLastLine="0" shrinkToFit="0" readingOrder="0"/>
    </dxf>
    <dxf>
      <font>
        <strike val="0"/>
        <outline val="0"/>
        <shadow val="0"/>
        <u val="none"/>
        <vertAlign val="baseline"/>
        <sz val="10"/>
        <color auto="1"/>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dxf>
    <dxf>
      <font>
        <strike val="0"/>
        <outline val="0"/>
        <shadow val="0"/>
        <u val="none"/>
        <vertAlign val="baseline"/>
        <sz val="10"/>
        <color rgb="FF92D050"/>
        <name val="Marlett"/>
        <scheme val="none"/>
      </font>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dxf>
    <dxf>
      <font>
        <strike val="0"/>
        <outline val="0"/>
        <shadow val="0"/>
        <u val="none"/>
        <vertAlign val="baseline"/>
        <sz val="10"/>
        <color rgb="FF92D050"/>
        <name val="Marlett"/>
        <scheme val="none"/>
      </font>
    </dxf>
    <dxf>
      <font>
        <b val="0"/>
        <i val="0"/>
        <strike val="0"/>
        <condense val="0"/>
        <extend val="0"/>
        <outline val="0"/>
        <shadow val="0"/>
        <u val="none"/>
        <vertAlign val="baseline"/>
        <sz val="10"/>
        <color auto="1"/>
        <name val="Calibri"/>
        <scheme val="minor"/>
      </font>
      <fill>
        <patternFill patternType="solid">
          <fgColor indexed="64"/>
          <bgColor theme="0"/>
        </patternFill>
      </fill>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dxf>
    <dxf>
      <font>
        <strike val="0"/>
        <outline val="0"/>
        <shadow val="0"/>
        <u val="none"/>
        <vertAlign val="baseline"/>
        <sz val="10"/>
        <color rgb="FF92D050"/>
        <name val="Marlett"/>
        <scheme val="none"/>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92D050"/>
        <name val="Marlett"/>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solid">
          <fgColor indexed="64"/>
          <bgColor rgb="FF92D050"/>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solid">
          <fgColor indexed="64"/>
          <bgColor theme="0"/>
        </patternFill>
      </fill>
    </dxf>
    <dxf>
      <font>
        <strike val="0"/>
        <outline val="0"/>
        <shadow val="0"/>
        <u val="none"/>
        <vertAlign val="baseline"/>
        <sz val="10"/>
        <color theme="0"/>
        <name val="Times New Roman"/>
        <scheme val="none"/>
      </font>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bottom" textRotation="0" wrapText="1" indent="0" justifyLastLine="0" shrinkToFit="0" readingOrder="0"/>
      <protection locked="0" hidden="0"/>
    </dxf>
    <dxf>
      <font>
        <strike val="0"/>
        <outline val="0"/>
        <shadow val="0"/>
        <u val="none"/>
        <vertAlign val="baseline"/>
        <sz val="10"/>
        <color theme="1"/>
        <name val="Times New Roman"/>
        <scheme val="none"/>
      </font>
      <fill>
        <patternFill patternType="none">
          <fgColor indexed="64"/>
          <bgColor auto="1"/>
        </patternFill>
      </fill>
      <alignment textRotation="0" wrapText="1"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strike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strike val="0"/>
        <outline val="0"/>
        <shadow val="0"/>
        <u val="none"/>
        <vertAlign val="baseline"/>
        <sz val="10"/>
        <color theme="1"/>
        <name val="Times New Roman"/>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left" vertical="center" textRotation="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auto="1"/>
        </patternFill>
      </fill>
      <alignment horizontal="left" vertical="center" textRotation="0" indent="0" justifyLastLine="0" shrinkToFit="0" readingOrder="0"/>
      <protection locked="0" hidden="0"/>
    </dxf>
    <dxf>
      <fill>
        <patternFill patternType="none">
          <fgColor indexed="64"/>
          <bgColor indexed="65"/>
        </patternFill>
      </fill>
    </dxf>
    <dxf>
      <font>
        <strike val="0"/>
        <outline val="0"/>
        <shadow val="0"/>
        <u val="none"/>
        <vertAlign val="baseline"/>
        <sz val="10"/>
      </font>
    </dxf>
    <dxf>
      <font>
        <b val="0"/>
        <i val="0"/>
        <strike val="0"/>
        <condense val="0"/>
        <extend val="0"/>
        <outline val="0"/>
        <shadow val="0"/>
        <u val="none"/>
        <vertAlign val="baseline"/>
        <sz val="10"/>
        <color theme="1"/>
        <name val="Times New Roman"/>
        <scheme val="none"/>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1F4E78"/>
      </font>
      <numFmt numFmtId="0" formatCode="General"/>
      <fill>
        <patternFill patternType="solid">
          <fgColor auto="1"/>
          <bgColor rgb="FF9BC2E6"/>
        </patternFill>
      </fill>
    </dxf>
    <dxf>
      <font>
        <b/>
        <i val="0"/>
        <color rgb="FF1F4E78"/>
      </font>
      <numFmt numFmtId="0" formatCode="General"/>
      <fill>
        <patternFill patternType="solid">
          <fgColor auto="1"/>
          <bgColor rgb="FF9BC2E6"/>
        </patternFill>
      </fill>
    </dxf>
    <dxf>
      <font>
        <b/>
        <i val="0"/>
        <color rgb="FF1F4E78"/>
      </font>
      <numFmt numFmtId="0" formatCode="General"/>
      <fill>
        <patternFill patternType="solid">
          <fgColor auto="1"/>
          <bgColor rgb="FF9BC2E6"/>
        </patternFill>
      </fill>
    </dxf>
    <dxf>
      <font>
        <b/>
        <i val="0"/>
        <color rgb="FF1F4E78"/>
      </font>
      <numFmt numFmtId="0" formatCode="General"/>
      <fill>
        <patternFill patternType="solid">
          <fgColor auto="1"/>
          <bgColor rgb="FF9BC2E6"/>
        </patternFill>
      </fill>
    </dxf>
    <dxf>
      <font>
        <b/>
        <i val="0"/>
        <color rgb="FF1F4E78"/>
      </font>
      <numFmt numFmtId="0" formatCode="General"/>
      <fill>
        <patternFill patternType="solid">
          <fgColor auto="1"/>
          <bgColor rgb="FF9BC2E6"/>
        </patternFill>
      </fill>
    </dxf>
    <dxf>
      <font>
        <strike val="0"/>
        <outline val="0"/>
        <shadow val="0"/>
        <u val="none"/>
        <vertAlign val="baseline"/>
        <sz val="10"/>
      </font>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font>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font>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0"/>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0"/>
      </font>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0" indent="0" justifyLastLine="0" shrinkToFit="0" readingOrder="0"/>
    </dxf>
    <dxf>
      <border outline="0">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rgb="FFFFFFFF"/>
        <name val="Calibri"/>
        <scheme val="none"/>
      </font>
      <fill>
        <patternFill patternType="solid">
          <fgColor indexed="64"/>
          <bgColor rgb="FF0070C0"/>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externalLink" Target="externalLinks/externalLink2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sharedStrings" Target="sharedStrings.xml"/><Relationship Id="rId82"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externalLink" Target="externalLinks/externalLink28.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1571181</xdr:colOff>
      <xdr:row>1</xdr:row>
      <xdr:rowOff>66258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71181" cy="939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254000</xdr:colOff>
      <xdr:row>2</xdr:row>
      <xdr:rowOff>50800</xdr:rowOff>
    </xdr:from>
    <xdr:to>
      <xdr:col>5</xdr:col>
      <xdr:colOff>1638300</xdr:colOff>
      <xdr:row>2</xdr:row>
      <xdr:rowOff>311360</xdr:rowOff>
    </xdr:to>
    <xdr:sp macro="" textlink="">
      <xdr:nvSpPr>
        <xdr:cNvPr id="2055" name="CommandButton1"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127770</xdr:colOff>
      <xdr:row>1</xdr:row>
      <xdr:rowOff>49087</xdr:rowOff>
    </xdr:from>
    <xdr:to>
      <xdr:col>5</xdr:col>
      <xdr:colOff>1698951</xdr:colOff>
      <xdr:row>3</xdr:row>
      <xdr:rowOff>16537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402" y="216192"/>
          <a:ext cx="1571181" cy="943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101600</xdr:colOff>
      <xdr:row>5</xdr:row>
      <xdr:rowOff>76200</xdr:rowOff>
    </xdr:from>
    <xdr:to>
      <xdr:col>7</xdr:col>
      <xdr:colOff>292100</xdr:colOff>
      <xdr:row>7</xdr:row>
      <xdr:rowOff>38100</xdr:rowOff>
    </xdr:to>
    <xdr:sp macro="" textlink="">
      <xdr:nvSpPr>
        <xdr:cNvPr id="10449" name="CommandButton1" hidden="1">
          <a:extLst>
            <a:ext uri="{63B3BB69-23CF-44E3-9099-C40C66FF867C}">
              <a14:compatExt xmlns:a14="http://schemas.microsoft.com/office/drawing/2010/main"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76200</xdr:colOff>
      <xdr:row>5</xdr:row>
      <xdr:rowOff>57150</xdr:rowOff>
    </xdr:from>
    <xdr:to>
      <xdr:col>7</xdr:col>
      <xdr:colOff>219075</xdr:colOff>
      <xdr:row>7</xdr:row>
      <xdr:rowOff>28575</xdr:rowOff>
    </xdr:to>
    <xdr:pic>
      <xdr:nvPicPr>
        <xdr:cNvPr id="3" name="Command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866775"/>
          <a:ext cx="1400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306457</xdr:colOff>
      <xdr:row>0</xdr:row>
      <xdr:rowOff>95250</xdr:rowOff>
    </xdr:from>
    <xdr:to>
      <xdr:col>6</xdr:col>
      <xdr:colOff>1844123</xdr:colOff>
      <xdr:row>5</xdr:row>
      <xdr:rowOff>142875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457" y="95250"/>
          <a:ext cx="1868970" cy="1008408"/>
        </a:xfrm>
        <a:prstGeom prst="rect">
          <a:avLst/>
        </a:prstGeom>
      </xdr:spPr>
    </xdr:pic>
    <xdr:clientData/>
  </xdr:twoCellAnchor>
  <xdr:twoCellAnchor editAs="oneCell">
    <xdr:from>
      <xdr:col>6</xdr:col>
      <xdr:colOff>38100</xdr:colOff>
      <xdr:row>5</xdr:row>
      <xdr:rowOff>101600</xdr:rowOff>
    </xdr:from>
    <xdr:to>
      <xdr:col>6</xdr:col>
      <xdr:colOff>1498600</xdr:colOff>
      <xdr:row>6</xdr:row>
      <xdr:rowOff>190500</xdr:rowOff>
    </xdr:to>
    <xdr:sp macro="" textlink="">
      <xdr:nvSpPr>
        <xdr:cNvPr id="43010" name="CommandButton1" hidden="1">
          <a:extLst>
            <a:ext uri="{63B3BB69-23CF-44E3-9099-C40C66FF867C}">
              <a14:compatExt xmlns:a14="http://schemas.microsoft.com/office/drawing/2010/main"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28575</xdr:colOff>
      <xdr:row>5</xdr:row>
      <xdr:rowOff>76200</xdr:rowOff>
    </xdr:from>
    <xdr:to>
      <xdr:col>6</xdr:col>
      <xdr:colOff>1123950</xdr:colOff>
      <xdr:row>6</xdr:row>
      <xdr:rowOff>142875</xdr:rowOff>
    </xdr:to>
    <xdr:pic>
      <xdr:nvPicPr>
        <xdr:cNvPr id="2" name="CommandButto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038225"/>
          <a:ext cx="1095375" cy="2571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209549</xdr:colOff>
      <xdr:row>0</xdr:row>
      <xdr:rowOff>0</xdr:rowOff>
    </xdr:from>
    <xdr:to>
      <xdr:col>6</xdr:col>
      <xdr:colOff>1953453</xdr:colOff>
      <xdr:row>5</xdr:row>
      <xdr:rowOff>47625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4" y="0"/>
          <a:ext cx="1953453" cy="1009650"/>
        </a:xfrm>
        <a:prstGeom prst="rect">
          <a:avLst/>
        </a:prstGeom>
      </xdr:spPr>
    </xdr:pic>
    <xdr:clientData/>
  </xdr:twoCellAnchor>
  <xdr:twoCellAnchor editAs="oneCell">
    <xdr:from>
      <xdr:col>6</xdr:col>
      <xdr:colOff>0</xdr:colOff>
      <xdr:row>4</xdr:row>
      <xdr:rowOff>165100</xdr:rowOff>
    </xdr:from>
    <xdr:to>
      <xdr:col>6</xdr:col>
      <xdr:colOff>1460500</xdr:colOff>
      <xdr:row>6</xdr:row>
      <xdr:rowOff>63500</xdr:rowOff>
    </xdr:to>
    <xdr:sp macro="" textlink="">
      <xdr:nvSpPr>
        <xdr:cNvPr id="44034" name="CommandButton1" hidden="1">
          <a:extLst>
            <a:ext uri="{63B3BB69-23CF-44E3-9099-C40C66FF867C}">
              <a14:compatExt xmlns:a14="http://schemas.microsoft.com/office/drawing/2010/main"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4</xdr:row>
      <xdr:rowOff>123825</xdr:rowOff>
    </xdr:from>
    <xdr:to>
      <xdr:col>6</xdr:col>
      <xdr:colOff>1095375</xdr:colOff>
      <xdr:row>6</xdr:row>
      <xdr:rowOff>47625</xdr:rowOff>
    </xdr:to>
    <xdr:pic>
      <xdr:nvPicPr>
        <xdr:cNvPr id="2" name="CommandButton1"/>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895350"/>
          <a:ext cx="10953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3</xdr:col>
      <xdr:colOff>504825</xdr:colOff>
      <xdr:row>7</xdr:row>
      <xdr:rowOff>0</xdr:rowOff>
    </xdr:to>
    <xdr:pic>
      <xdr:nvPicPr>
        <xdr:cNvPr id="29875" name="2 Imagen">
          <a:extLst>
            <a:ext uri="{FF2B5EF4-FFF2-40B4-BE49-F238E27FC236}">
              <a16:creationId xmlns:a16="http://schemas.microsoft.com/office/drawing/2014/main" id="{00000000-0008-0000-0600-0000B3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08585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38101</xdr:colOff>
      <xdr:row>0</xdr:row>
      <xdr:rowOff>33618</xdr:rowOff>
    </xdr:from>
    <xdr:to>
      <xdr:col>3</xdr:col>
      <xdr:colOff>428552</xdr:colOff>
      <xdr:row>6</xdr:row>
      <xdr:rowOff>17649</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1" y="33618"/>
          <a:ext cx="2076376" cy="11365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3" name="Text Box 6">
          <a:extLst>
            <a:ext uri="{FF2B5EF4-FFF2-40B4-BE49-F238E27FC236}">
              <a16:creationId xmlns:a16="http://schemas.microsoft.com/office/drawing/2014/main" id="{00000000-0008-0000-0700-000003000000}"/>
            </a:ext>
          </a:extLst>
        </xdr:cNvPr>
        <xdr:cNvSpPr txBox="1">
          <a:spLocks noChangeArrowheads="1"/>
        </xdr:cNvSpPr>
      </xdr:nvSpPr>
      <xdr:spPr bwMode="auto">
        <a:xfrm>
          <a:off x="1176655" y="237648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174750" y="341261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5" name="Text Box 6">
          <a:extLst>
            <a:ext uri="{FF2B5EF4-FFF2-40B4-BE49-F238E27FC236}">
              <a16:creationId xmlns:a16="http://schemas.microsoft.com/office/drawing/2014/main" id="{00000000-0008-0000-0700-000005000000}"/>
            </a:ext>
          </a:extLst>
        </xdr:cNvPr>
        <xdr:cNvSpPr txBox="1">
          <a:spLocks noChangeArrowheads="1"/>
        </xdr:cNvSpPr>
      </xdr:nvSpPr>
      <xdr:spPr bwMode="auto">
        <a:xfrm>
          <a:off x="1176655" y="237648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6" name="Text Box 3">
          <a:extLst>
            <a:ext uri="{FF2B5EF4-FFF2-40B4-BE49-F238E27FC236}">
              <a16:creationId xmlns:a16="http://schemas.microsoft.com/office/drawing/2014/main" id="{00000000-0008-0000-0700-000006000000}"/>
            </a:ext>
          </a:extLst>
        </xdr:cNvPr>
        <xdr:cNvSpPr txBox="1">
          <a:spLocks noChangeArrowheads="1"/>
        </xdr:cNvSpPr>
      </xdr:nvSpPr>
      <xdr:spPr bwMode="auto">
        <a:xfrm>
          <a:off x="1174750" y="341261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bwMode="auto">
        <a:xfrm>
          <a:off x="1176655" y="237648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8" name="Text Box 3">
          <a:extLst>
            <a:ext uri="{FF2B5EF4-FFF2-40B4-BE49-F238E27FC236}">
              <a16:creationId xmlns:a16="http://schemas.microsoft.com/office/drawing/2014/main" id="{00000000-0008-0000-0700-000008000000}"/>
            </a:ext>
          </a:extLst>
        </xdr:cNvPr>
        <xdr:cNvSpPr txBox="1">
          <a:spLocks noChangeArrowheads="1"/>
        </xdr:cNvSpPr>
      </xdr:nvSpPr>
      <xdr:spPr bwMode="auto">
        <a:xfrm>
          <a:off x="1174750" y="341261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9" name="Text Box 6">
          <a:extLst>
            <a:ext uri="{FF2B5EF4-FFF2-40B4-BE49-F238E27FC236}">
              <a16:creationId xmlns:a16="http://schemas.microsoft.com/office/drawing/2014/main" id="{00000000-0008-0000-0700-000009000000}"/>
            </a:ext>
          </a:extLst>
        </xdr:cNvPr>
        <xdr:cNvSpPr txBox="1">
          <a:spLocks noChangeArrowheads="1"/>
        </xdr:cNvSpPr>
      </xdr:nvSpPr>
      <xdr:spPr bwMode="auto">
        <a:xfrm>
          <a:off x="1176655" y="237648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174750" y="341261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1" name="Text Box 6">
          <a:extLst>
            <a:ext uri="{FF2B5EF4-FFF2-40B4-BE49-F238E27FC236}">
              <a16:creationId xmlns:a16="http://schemas.microsoft.com/office/drawing/2014/main" id="{00000000-0008-0000-0700-00000B000000}"/>
            </a:ext>
          </a:extLst>
        </xdr:cNvPr>
        <xdr:cNvSpPr txBox="1">
          <a:spLocks noChangeArrowheads="1"/>
        </xdr:cNvSpPr>
      </xdr:nvSpPr>
      <xdr:spPr bwMode="auto">
        <a:xfrm>
          <a:off x="1176655" y="247364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2" name="Text Box 3">
          <a:extLst>
            <a:ext uri="{FF2B5EF4-FFF2-40B4-BE49-F238E27FC236}">
              <a16:creationId xmlns:a16="http://schemas.microsoft.com/office/drawing/2014/main" id="{00000000-0008-0000-0700-00000C000000}"/>
            </a:ext>
          </a:extLst>
        </xdr:cNvPr>
        <xdr:cNvSpPr txBox="1">
          <a:spLocks noChangeArrowheads="1"/>
        </xdr:cNvSpPr>
      </xdr:nvSpPr>
      <xdr:spPr bwMode="auto">
        <a:xfrm>
          <a:off x="1174750" y="36716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3" name="Text Box 6">
          <a:extLst>
            <a:ext uri="{FF2B5EF4-FFF2-40B4-BE49-F238E27FC236}">
              <a16:creationId xmlns:a16="http://schemas.microsoft.com/office/drawing/2014/main" id="{00000000-0008-0000-0700-00000D000000}"/>
            </a:ext>
          </a:extLst>
        </xdr:cNvPr>
        <xdr:cNvSpPr txBox="1">
          <a:spLocks noChangeArrowheads="1"/>
        </xdr:cNvSpPr>
      </xdr:nvSpPr>
      <xdr:spPr bwMode="auto">
        <a:xfrm>
          <a:off x="1176655" y="247364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4" name="Text Box 3">
          <a:extLst>
            <a:ext uri="{FF2B5EF4-FFF2-40B4-BE49-F238E27FC236}">
              <a16:creationId xmlns:a16="http://schemas.microsoft.com/office/drawing/2014/main" id="{00000000-0008-0000-0700-00000E000000}"/>
            </a:ext>
          </a:extLst>
        </xdr:cNvPr>
        <xdr:cNvSpPr txBox="1">
          <a:spLocks noChangeArrowheads="1"/>
        </xdr:cNvSpPr>
      </xdr:nvSpPr>
      <xdr:spPr bwMode="auto">
        <a:xfrm>
          <a:off x="1174750" y="36716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5" name="Text Box 6">
          <a:extLst>
            <a:ext uri="{FF2B5EF4-FFF2-40B4-BE49-F238E27FC236}">
              <a16:creationId xmlns:a16="http://schemas.microsoft.com/office/drawing/2014/main" id="{00000000-0008-0000-0700-00000F000000}"/>
            </a:ext>
          </a:extLst>
        </xdr:cNvPr>
        <xdr:cNvSpPr txBox="1">
          <a:spLocks noChangeArrowheads="1"/>
        </xdr:cNvSpPr>
      </xdr:nvSpPr>
      <xdr:spPr bwMode="auto">
        <a:xfrm>
          <a:off x="1176655" y="247364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1174750" y="36716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7" name="Text Box 6">
          <a:extLst>
            <a:ext uri="{FF2B5EF4-FFF2-40B4-BE49-F238E27FC236}">
              <a16:creationId xmlns:a16="http://schemas.microsoft.com/office/drawing/2014/main" id="{00000000-0008-0000-0700-000011000000}"/>
            </a:ext>
          </a:extLst>
        </xdr:cNvPr>
        <xdr:cNvSpPr txBox="1">
          <a:spLocks noChangeArrowheads="1"/>
        </xdr:cNvSpPr>
      </xdr:nvSpPr>
      <xdr:spPr bwMode="auto">
        <a:xfrm>
          <a:off x="1176655" y="247364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8" name="Text Box 3">
          <a:extLst>
            <a:ext uri="{FF2B5EF4-FFF2-40B4-BE49-F238E27FC236}">
              <a16:creationId xmlns:a16="http://schemas.microsoft.com/office/drawing/2014/main" id="{00000000-0008-0000-0700-000012000000}"/>
            </a:ext>
          </a:extLst>
        </xdr:cNvPr>
        <xdr:cNvSpPr txBox="1">
          <a:spLocks noChangeArrowheads="1"/>
        </xdr:cNvSpPr>
      </xdr:nvSpPr>
      <xdr:spPr bwMode="auto">
        <a:xfrm>
          <a:off x="1174750" y="36716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62192</xdr:rowOff>
    </xdr:from>
    <xdr:to>
      <xdr:col>4</xdr:col>
      <xdr:colOff>316795</xdr:colOff>
      <xdr:row>5</xdr:row>
      <xdr:rowOff>152400</xdr:rowOff>
    </xdr:to>
    <xdr:pic>
      <xdr:nvPicPr>
        <xdr:cNvPr id="19" name="Imagen 18">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2192"/>
          <a:ext cx="1955095" cy="1052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3" name="Text Box 6">
          <a:extLst>
            <a:ext uri="{FF2B5EF4-FFF2-40B4-BE49-F238E27FC236}">
              <a16:creationId xmlns:a16="http://schemas.microsoft.com/office/drawing/2014/main" id="{00000000-0008-0000-0800-000003000000}"/>
            </a:ext>
          </a:extLst>
        </xdr:cNvPr>
        <xdr:cNvSpPr txBox="1">
          <a:spLocks noChangeArrowheads="1"/>
        </xdr:cNvSpPr>
      </xdr:nvSpPr>
      <xdr:spPr bwMode="auto">
        <a:xfrm>
          <a:off x="1176655" y="233743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1174750" y="337356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5" name="Text Box 6">
          <a:extLst>
            <a:ext uri="{FF2B5EF4-FFF2-40B4-BE49-F238E27FC236}">
              <a16:creationId xmlns:a16="http://schemas.microsoft.com/office/drawing/2014/main" id="{00000000-0008-0000-0800-000005000000}"/>
            </a:ext>
          </a:extLst>
        </xdr:cNvPr>
        <xdr:cNvSpPr txBox="1">
          <a:spLocks noChangeArrowheads="1"/>
        </xdr:cNvSpPr>
      </xdr:nvSpPr>
      <xdr:spPr bwMode="auto">
        <a:xfrm>
          <a:off x="1176655" y="233743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6" name="Text Box 3">
          <a:extLst>
            <a:ext uri="{FF2B5EF4-FFF2-40B4-BE49-F238E27FC236}">
              <a16:creationId xmlns:a16="http://schemas.microsoft.com/office/drawing/2014/main" id="{00000000-0008-0000-0800-000006000000}"/>
            </a:ext>
          </a:extLst>
        </xdr:cNvPr>
        <xdr:cNvSpPr txBox="1">
          <a:spLocks noChangeArrowheads="1"/>
        </xdr:cNvSpPr>
      </xdr:nvSpPr>
      <xdr:spPr bwMode="auto">
        <a:xfrm>
          <a:off x="1174750" y="337356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1176655" y="233743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8" name="Text Box 3">
          <a:extLst>
            <a:ext uri="{FF2B5EF4-FFF2-40B4-BE49-F238E27FC236}">
              <a16:creationId xmlns:a16="http://schemas.microsoft.com/office/drawing/2014/main" id="{00000000-0008-0000-0800-000008000000}"/>
            </a:ext>
          </a:extLst>
        </xdr:cNvPr>
        <xdr:cNvSpPr txBox="1">
          <a:spLocks noChangeArrowheads="1"/>
        </xdr:cNvSpPr>
      </xdr:nvSpPr>
      <xdr:spPr bwMode="auto">
        <a:xfrm>
          <a:off x="1174750" y="337356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9" name="Text Box 6">
          <a:extLst>
            <a:ext uri="{FF2B5EF4-FFF2-40B4-BE49-F238E27FC236}">
              <a16:creationId xmlns:a16="http://schemas.microsoft.com/office/drawing/2014/main" id="{00000000-0008-0000-0800-000009000000}"/>
            </a:ext>
          </a:extLst>
        </xdr:cNvPr>
        <xdr:cNvSpPr txBox="1">
          <a:spLocks noChangeArrowheads="1"/>
        </xdr:cNvSpPr>
      </xdr:nvSpPr>
      <xdr:spPr bwMode="auto">
        <a:xfrm>
          <a:off x="1176655" y="233743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0" name="Text Box 3">
          <a:extLst>
            <a:ext uri="{FF2B5EF4-FFF2-40B4-BE49-F238E27FC236}">
              <a16:creationId xmlns:a16="http://schemas.microsoft.com/office/drawing/2014/main" id="{00000000-0008-0000-0800-00000A000000}"/>
            </a:ext>
          </a:extLst>
        </xdr:cNvPr>
        <xdr:cNvSpPr txBox="1">
          <a:spLocks noChangeArrowheads="1"/>
        </xdr:cNvSpPr>
      </xdr:nvSpPr>
      <xdr:spPr bwMode="auto">
        <a:xfrm>
          <a:off x="1174750" y="337356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1" name="Text Box 6">
          <a:extLst>
            <a:ext uri="{FF2B5EF4-FFF2-40B4-BE49-F238E27FC236}">
              <a16:creationId xmlns:a16="http://schemas.microsoft.com/office/drawing/2014/main" id="{00000000-0008-0000-0800-00000B000000}"/>
            </a:ext>
          </a:extLst>
        </xdr:cNvPr>
        <xdr:cNvSpPr txBox="1">
          <a:spLocks noChangeArrowheads="1"/>
        </xdr:cNvSpPr>
      </xdr:nvSpPr>
      <xdr:spPr bwMode="auto">
        <a:xfrm>
          <a:off x="1176655" y="243459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2" name="Text Box 3">
          <a:extLst>
            <a:ext uri="{FF2B5EF4-FFF2-40B4-BE49-F238E27FC236}">
              <a16:creationId xmlns:a16="http://schemas.microsoft.com/office/drawing/2014/main" id="{00000000-0008-0000-0800-00000C000000}"/>
            </a:ext>
          </a:extLst>
        </xdr:cNvPr>
        <xdr:cNvSpPr txBox="1">
          <a:spLocks noChangeArrowheads="1"/>
        </xdr:cNvSpPr>
      </xdr:nvSpPr>
      <xdr:spPr bwMode="auto">
        <a:xfrm>
          <a:off x="1174750" y="363264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3" name="Text Box 6">
          <a:extLst>
            <a:ext uri="{FF2B5EF4-FFF2-40B4-BE49-F238E27FC236}">
              <a16:creationId xmlns:a16="http://schemas.microsoft.com/office/drawing/2014/main" id="{00000000-0008-0000-0800-00000D000000}"/>
            </a:ext>
          </a:extLst>
        </xdr:cNvPr>
        <xdr:cNvSpPr txBox="1">
          <a:spLocks noChangeArrowheads="1"/>
        </xdr:cNvSpPr>
      </xdr:nvSpPr>
      <xdr:spPr bwMode="auto">
        <a:xfrm>
          <a:off x="1176655" y="243459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4" name="Text Box 3">
          <a:extLst>
            <a:ext uri="{FF2B5EF4-FFF2-40B4-BE49-F238E27FC236}">
              <a16:creationId xmlns:a16="http://schemas.microsoft.com/office/drawing/2014/main" id="{00000000-0008-0000-0800-00000E000000}"/>
            </a:ext>
          </a:extLst>
        </xdr:cNvPr>
        <xdr:cNvSpPr txBox="1">
          <a:spLocks noChangeArrowheads="1"/>
        </xdr:cNvSpPr>
      </xdr:nvSpPr>
      <xdr:spPr bwMode="auto">
        <a:xfrm>
          <a:off x="1174750" y="363264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5" name="Text Box 6">
          <a:extLst>
            <a:ext uri="{FF2B5EF4-FFF2-40B4-BE49-F238E27FC236}">
              <a16:creationId xmlns:a16="http://schemas.microsoft.com/office/drawing/2014/main" id="{00000000-0008-0000-0800-00000F000000}"/>
            </a:ext>
          </a:extLst>
        </xdr:cNvPr>
        <xdr:cNvSpPr txBox="1">
          <a:spLocks noChangeArrowheads="1"/>
        </xdr:cNvSpPr>
      </xdr:nvSpPr>
      <xdr:spPr bwMode="auto">
        <a:xfrm>
          <a:off x="1176655" y="243459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6" name="Text Box 3">
          <a:extLst>
            <a:ext uri="{FF2B5EF4-FFF2-40B4-BE49-F238E27FC236}">
              <a16:creationId xmlns:a16="http://schemas.microsoft.com/office/drawing/2014/main" id="{00000000-0008-0000-0800-000010000000}"/>
            </a:ext>
          </a:extLst>
        </xdr:cNvPr>
        <xdr:cNvSpPr txBox="1">
          <a:spLocks noChangeArrowheads="1"/>
        </xdr:cNvSpPr>
      </xdr:nvSpPr>
      <xdr:spPr bwMode="auto">
        <a:xfrm>
          <a:off x="1174750" y="363264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7" name="Text Box 6">
          <a:extLst>
            <a:ext uri="{FF2B5EF4-FFF2-40B4-BE49-F238E27FC236}">
              <a16:creationId xmlns:a16="http://schemas.microsoft.com/office/drawing/2014/main" id="{00000000-0008-0000-0800-000011000000}"/>
            </a:ext>
          </a:extLst>
        </xdr:cNvPr>
        <xdr:cNvSpPr txBox="1">
          <a:spLocks noChangeArrowheads="1"/>
        </xdr:cNvSpPr>
      </xdr:nvSpPr>
      <xdr:spPr bwMode="auto">
        <a:xfrm>
          <a:off x="1176655" y="243459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8" name="Text Box 3">
          <a:extLst>
            <a:ext uri="{FF2B5EF4-FFF2-40B4-BE49-F238E27FC236}">
              <a16:creationId xmlns:a16="http://schemas.microsoft.com/office/drawing/2014/main" id="{00000000-0008-0000-0800-000012000000}"/>
            </a:ext>
          </a:extLst>
        </xdr:cNvPr>
        <xdr:cNvSpPr txBox="1">
          <a:spLocks noChangeArrowheads="1"/>
        </xdr:cNvSpPr>
      </xdr:nvSpPr>
      <xdr:spPr bwMode="auto">
        <a:xfrm>
          <a:off x="1174750" y="363264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62192</xdr:rowOff>
    </xdr:from>
    <xdr:to>
      <xdr:col>4</xdr:col>
      <xdr:colOff>316795</xdr:colOff>
      <xdr:row>5</xdr:row>
      <xdr:rowOff>142875</xdr:rowOff>
    </xdr:to>
    <xdr:pic>
      <xdr:nvPicPr>
        <xdr:cNvPr id="19" name="Imagen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2192"/>
          <a:ext cx="1955095" cy="10522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9525</xdr:colOff>
      <xdr:row>8</xdr:row>
      <xdr:rowOff>36325</xdr:rowOff>
    </xdr:from>
    <xdr:to>
      <xdr:col>15</xdr:col>
      <xdr:colOff>677032</xdr:colOff>
      <xdr:row>10</xdr:row>
      <xdr:rowOff>52777</xdr:rowOff>
    </xdr:to>
    <xdr:sp macro="" textlink="">
      <xdr:nvSpPr>
        <xdr:cNvPr id="2" name="Rectangle 24">
          <a:extLst>
            <a:ext uri="{FF2B5EF4-FFF2-40B4-BE49-F238E27FC236}">
              <a16:creationId xmlns:a16="http://schemas.microsoft.com/office/drawing/2014/main" id="{00000000-0008-0000-0D00-000002000000}"/>
            </a:ext>
          </a:extLst>
        </xdr:cNvPr>
        <xdr:cNvSpPr/>
      </xdr:nvSpPr>
      <xdr:spPr>
        <a:xfrm>
          <a:off x="9353550" y="3236725"/>
          <a:ext cx="9706732" cy="2016702"/>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9</xdr:col>
      <xdr:colOff>0</xdr:colOff>
      <xdr:row>21</xdr:row>
      <xdr:rowOff>63777</xdr:rowOff>
    </xdr:from>
    <xdr:to>
      <xdr:col>15</xdr:col>
      <xdr:colOff>806292</xdr:colOff>
      <xdr:row>23</xdr:row>
      <xdr:rowOff>80229</xdr:rowOff>
    </xdr:to>
    <xdr:sp macro="" textlink="">
      <xdr:nvSpPr>
        <xdr:cNvPr id="3" name="Rectangle 12">
          <a:extLst>
            <a:ext uri="{FF2B5EF4-FFF2-40B4-BE49-F238E27FC236}">
              <a16:creationId xmlns:a16="http://schemas.microsoft.com/office/drawing/2014/main" id="{00000000-0008-0000-0D00-000003000000}"/>
            </a:ext>
          </a:extLst>
        </xdr:cNvPr>
        <xdr:cNvSpPr/>
      </xdr:nvSpPr>
      <xdr:spPr>
        <a:xfrm>
          <a:off x="7362825" y="13465452"/>
          <a:ext cx="10150317" cy="1616652"/>
        </a:xfrm>
        <a:prstGeom prst="rect">
          <a:avLst/>
        </a:prstGeom>
        <a:noFill/>
      </xdr:spPr>
      <xdr:style>
        <a:lnRef idx="0">
          <a:schemeClr val="dk1">
            <a:alpha val="0"/>
            <a:hueOff val="0"/>
            <a:satOff val="0"/>
            <a:lumOff val="0"/>
            <a:alphaOff val="0"/>
          </a:schemeClr>
        </a:lnRef>
        <a:fillRef idx="0">
          <a:scrgbClr r="0" g="0" b="0"/>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bro4"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GC.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MI.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PI.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P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SF.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arch01\SEG_COMISIONES\C:\Users\mdecena\Desktop\Copia%20de%20MATRIZ%20POA%20CONSULTORIA%20JURIDIC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MIA.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OD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arch01\SEG_COMISIONES\C:\Users\odontologia\Desktop\ESCR\POA2018\POA%202018%20SNS%20Final%20,%20Final.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SD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scania.navarro/AppData/Local/Microsoft/Windows/INetCache/Content.Outlook/JGLK8BO6/Copia%20de%20POA%202023%20CNSS%20PL%20(00000002).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s%20revisados\POA%202018%20OAI.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RRHH,%20version%20final%20corregido.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Pasanti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M&amp;E.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De%20La%20Oicina%20de%20Control%20y%20Fiscalizacion.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Diagnostica,%20version%20final%20corregido.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Comunicaciones.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2018%20Juridica.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arch01\SEG_COMISIONES\C:\Users\sns2\Dropbox\Carpeta%20Poa%202018%20Corregidos\POA%202018%20Atenci&#243;n%20al%20Usuari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encarnacion/AppData/Local/Microsoft/Windows/INetCache/Content.Outlook/OQOL07KB/Copia%20de%20Copia%20de%20POA%202023%20CNSS%20E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4\Seguimiento_POA\06.%20Dir.%20Regimen%20CS\POA%202021%20COSTEADO%20APROBADO%20R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COM.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arch01\SEG_COMISIONES\C:\Users\sns2\Desktop\Desktop\Planificaci&#243;n\POA%202018%20DC%20SNS%20y%20SRS\POA%20M&amp;E%202018.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CSS%20dic%2020_12_2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arch01\SEG_COMISIONES\C:\Users\mariam.montesdeoca\Desktop\Copia%20de%20Matriz%20POA%20DC-SNS%20DED2019%20%20fin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arch01\SEG_COMISIONES\C:\Users\sns2\Desktop\Formulaci&#243;n%20POA%202020\Propuesta%20POA%20DCSNS%202020\Matriz%20POA%202020%20DG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ow r="424">
          <cell r="C424">
            <v>335288000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Hoja1"/>
      <sheetName val="Tablero Indicadores POA"/>
      <sheetName val="Prov"/>
      <sheetName val="Insumos"/>
      <sheetName val="LSIns"/>
      <sheetName val="Obj"/>
      <sheetName val="Catalogo"/>
      <sheetName val="Matriz POA 2020 DGC"/>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C2" t="str">
            <v>Manteles en encajes para bandejas grandes (rectangulares)</v>
          </cell>
        </row>
      </sheetData>
      <sheetData sheetId="13">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DMI"/>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DPI"/>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DPN"/>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DSF"/>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Copia de MATRIZ POA CONSULTORIA"/>
    </sheetNames>
    <sheetDataSet>
      <sheetData sheetId="0"/>
      <sheetData sheetId="1"/>
      <sheetData sheetId="2"/>
      <sheetData sheetId="3"/>
      <sheetData sheetId="4"/>
      <sheetData sheetId="5"/>
      <sheetData sheetId="6"/>
      <sheetData sheetId="7"/>
      <sheetData sheetId="8"/>
      <sheetData sheetId="9"/>
      <sheetData sheetId="10"/>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ow r="57">
          <cell r="B57" t="str">
            <v>LE.1 - Fortalecer las capacidades gestoras institucionales del SNS a través de la implementación del Modelo de Gestión, del desarrollo de su organización funcional y de las capacidades e instrumentos necesarios en cada ámbito de gestión</v>
          </cell>
        </row>
      </sheetData>
      <sheetData sheetId="14"/>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MI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ODO"/>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SNS Final , 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SDS"/>
      <sheetName val="Hoja1"/>
      <sheetName val="Formulario PPGR2 activ comparti"/>
      <sheetName val="NOTAS"/>
    </sheetNames>
    <sheetDataSet>
      <sheetData sheetId="0" refreshError="1"/>
      <sheetData sheetId="1" refreshError="1"/>
      <sheetData sheetId="2">
        <row r="9">
          <cell r="H9" t="str">
            <v>DDI 1.1.2.1.01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
      <sheetName val="Resumen"/>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OAI"/>
      <sheetName val="POA 2018 OAI.xlsm"/>
      <sheetName val="RELACION "/>
      <sheetName val="AMBULANCIA"/>
      <sheetName val="Hoja3"/>
      <sheetName val="IMR"/>
    </sheetNames>
    <sheetDataSet>
      <sheetData sheetId="0"/>
      <sheetData sheetId="1"/>
      <sheetData sheetId="2"/>
      <sheetData sheetId="3"/>
      <sheetData sheetId="4"/>
      <sheetData sheetId="5"/>
      <sheetData sheetId="6"/>
      <sheetData sheetId="7"/>
      <sheetData sheetId="8">
        <row r="2">
          <cell r="A2" t="str">
            <v>DISTRITO NACIONAL</v>
          </cell>
        </row>
      </sheetData>
      <sheetData sheetId="9">
        <row r="2">
          <cell r="C2" t="str">
            <v>Manteles en encajes para bandejas grandes (rectangulares)</v>
          </cell>
        </row>
      </sheetData>
      <sheetData sheetId="10">
        <row r="27">
          <cell r="F27" t="str">
            <v>Sistemas de aire acondicionado, calefacción y de refrigeración industrial y comercial</v>
          </cell>
        </row>
      </sheetData>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Sheet2"/>
      <sheetName val="Prov"/>
      <sheetName val="Insumos"/>
      <sheetName val="LSIns"/>
      <sheetName val="Obj"/>
      <sheetName val="Catalogo"/>
      <sheetName val="POA 2018 RRHH, version final 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Pasantia"/>
      <sheetName val="POA 2018 Pasantia.xlsm"/>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ow r="2">
          <cell r="C2" t="str">
            <v>Manteles en encajes para bandejas grandes (rectangulares)</v>
          </cell>
        </row>
      </sheetData>
      <sheetData sheetId="10"/>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M&amp;E"/>
      <sheetName val="POA 2018 M&amp;E.xlsm"/>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ow r="2">
          <cell r="C2" t="str">
            <v>Manteles en encajes para bandejas grandes (rectangulares)</v>
          </cell>
        </row>
      </sheetData>
      <sheetData sheetId="10"/>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De La Oicina de Contro"/>
    </sheetNames>
    <sheetDataSet>
      <sheetData sheetId="0"/>
      <sheetData sheetId="1"/>
      <sheetData sheetId="2"/>
      <sheetData sheetId="3"/>
      <sheetData sheetId="4"/>
      <sheetData sheetId="5"/>
      <sheetData sheetId="6"/>
      <sheetData sheetId="7"/>
      <sheetData sheetId="8"/>
      <sheetData sheetId="9">
        <row r="2">
          <cell r="C2" t="str">
            <v>Manteles en encajes para bandejas grandes (rectangulares)</v>
          </cell>
        </row>
      </sheetData>
      <sheetData sheetId="10"/>
      <sheetData sheetId="11"/>
      <sheetData sheetId="12"/>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Diagnostica, version 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ow r="2">
          <cell r="C2" t="str">
            <v>Manteles en encajes para bandejas grandes (rectangulares)</v>
          </cell>
        </row>
      </sheetData>
      <sheetData sheetId="10"/>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5"/>
      <sheetName val="Formulario PPGR4"/>
      <sheetName val="Formulario PPGR6"/>
      <sheetName val="Formulario PPGR7"/>
      <sheetName val="Formulario PPGR8"/>
      <sheetName val="Prov"/>
      <sheetName val="Insumos"/>
      <sheetName val="LSIns"/>
      <sheetName val="Obj"/>
      <sheetName val="Catalogo"/>
      <sheetName val="POA 2018 Comunicaciones"/>
      <sheetName val="POA 2018 Comunicaciones.xls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Juridica"/>
      <sheetName val="POA  2018 Juridica.xlsm"/>
      <sheetName val="Resumen"/>
      <sheetName val="Tablero Indicadores PO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ow r="2">
          <cell r="C2" t="str">
            <v>Manteles en encajes para bandejas grandes (rectangulares)</v>
          </cell>
        </row>
      </sheetData>
      <sheetData sheetId="10"/>
      <sheetData sheetId="11" refreshError="1"/>
      <sheetData sheetId="12" refreshError="1"/>
      <sheetData sheetId="13" refreshError="1"/>
      <sheetData sheetId="14" refreshError="1"/>
      <sheetData sheetId="15"/>
      <sheetData sheetId="1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POA 2018 Atención al Usuario"/>
      <sheetName val="POA 2018 Atención al Usuario.x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ow r="2">
          <cell r="C2" t="str">
            <v>Manteles en encajes para bandejas grandes (rectangulares)</v>
          </cell>
        </row>
      </sheetData>
      <sheetData sheetId="10"/>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Obj"/>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CONSOLIDADO"/>
      <sheetName val="GENERAL PRESUPUESTO"/>
      <sheetName val="Resumen Operativo"/>
      <sheetName val="POA CONSOLIDADO 2"/>
      <sheetName val="Consolidacion"/>
      <sheetName val="Centro Gastos Fijos y Variables"/>
      <sheetName val="Sheet1"/>
      <sheetName val="Presupuesto"/>
      <sheetName val="Escenario 1"/>
      <sheetName val="Hoja1 (2)"/>
      <sheetName val="Hoja3"/>
      <sheetName val="Hoja1 (3)"/>
      <sheetName val="OJO ENRIQUE AJUSTES PENDIENTES"/>
      <sheetName val="Hoja1"/>
      <sheetName val="Centros de Costo"/>
      <sheetName val="SETTING"/>
      <sheetName val="Plan de Cuen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Matriz"/>
      <sheetName val="Tablero Indicadores POA"/>
      <sheetName val="Prov"/>
      <sheetName val="Insumos"/>
      <sheetName val="LSIns"/>
      <sheetName val="Obj"/>
      <sheetName val="Catalogo"/>
      <sheetName val="Matriz POA 2020 C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s>
    <sheetDataSet>
      <sheetData sheetId="0"/>
      <sheetData sheetId="1"/>
      <sheetData sheetId="2"/>
      <sheetData sheetId="3"/>
      <sheetData sheetId="4"/>
      <sheetData sheetId="5"/>
      <sheetData sheetId="6"/>
      <sheetData sheetId="7"/>
      <sheetData sheetId="8"/>
      <sheetData sheetId="9"/>
      <sheetData sheetId="10">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CSS dic 20_12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Copia de Matriz POA DC-SNS DE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Insumos"/>
      <sheetName val="LSIns"/>
      <sheetName val="Obj"/>
      <sheetName val="Catalogo"/>
      <sheetName val="Matriz POA 2020 DGI"/>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ow r="2">
          <cell r="C2" t="str">
            <v>Manteles en encajes para bandejas grandes (rectangulares)</v>
          </cell>
        </row>
      </sheetData>
      <sheetData sheetId="12">
        <row r="5">
          <cell r="B5" t="str">
            <v>Acabados textiles</v>
          </cell>
          <cell r="C5" t="str">
            <v>lsAcabadosTextiles</v>
          </cell>
        </row>
        <row r="6">
          <cell r="B6" t="str">
            <v>Alimentos y bebidas para personas</v>
          </cell>
          <cell r="C6" t="str">
            <v>lsAlimentosyBebidas</v>
          </cell>
        </row>
        <row r="7">
          <cell r="B7" t="str">
            <v>Artículos de plástico</v>
          </cell>
          <cell r="C7" t="str">
            <v>lsArticulosdePlastico</v>
          </cell>
        </row>
        <row r="8">
          <cell r="B8" t="str">
            <v>Electrodomésticos</v>
          </cell>
          <cell r="C8" t="str">
            <v>lsElectrodomesticos</v>
          </cell>
        </row>
        <row r="9">
          <cell r="B9" t="str">
            <v>Equipo de comunicación, telecomunicaciones y señalamiento</v>
          </cell>
          <cell r="C9" t="str">
            <v>lsTelecomunicaciones</v>
          </cell>
        </row>
        <row r="10">
          <cell r="B10" t="str">
            <v xml:space="preserve">Equipo médico y de laboratorio </v>
          </cell>
          <cell r="C10" t="str">
            <v>lsEquiposMedicos</v>
          </cell>
        </row>
        <row r="11">
          <cell r="B11" t="str">
            <v>Equipos de cómputo</v>
          </cell>
          <cell r="C11" t="str">
            <v>lsEquiposComputos</v>
          </cell>
        </row>
        <row r="12">
          <cell r="B12" t="str">
            <v>Equipos de seguridad</v>
          </cell>
          <cell r="C12" t="str">
            <v>lsEquiposSeguridad</v>
          </cell>
        </row>
        <row r="13">
          <cell r="B13" t="str">
            <v>Eventos generales</v>
          </cell>
          <cell r="C13" t="str">
            <v>lsEventosGenerales</v>
          </cell>
        </row>
        <row r="14">
          <cell r="B14" t="str">
            <v>Gasoil</v>
          </cell>
          <cell r="C14" t="str">
            <v>lsGasoil</v>
          </cell>
        </row>
        <row r="15">
          <cell r="B15" t="str">
            <v>Herramientas menores</v>
          </cell>
          <cell r="C15" t="str">
            <v>lsHerramientasMenores</v>
          </cell>
        </row>
        <row r="16">
          <cell r="B16" t="str">
            <v>Impresión y encuadernación</v>
          </cell>
          <cell r="C16" t="str">
            <v>lsImpresionyEncuadernacion</v>
          </cell>
        </row>
        <row r="17">
          <cell r="B17" t="str">
            <v>Llantas y neumáticos</v>
          </cell>
          <cell r="C17" t="str">
            <v>lsLlantasyNeumaticos</v>
          </cell>
        </row>
        <row r="18">
          <cell r="B18" t="str">
            <v>Mantenimiento y reparación de equipos de transporte, tracción y elevación</v>
          </cell>
          <cell r="C18" t="str">
            <v>lsMantenimiento</v>
          </cell>
        </row>
        <row r="19">
          <cell r="B19" t="str">
            <v>Mantenimiento y reparación de equipos para computación</v>
          </cell>
          <cell r="C19" t="str">
            <v>lsMantenimiento</v>
          </cell>
        </row>
        <row r="20">
          <cell r="B20" t="str">
            <v>Mantenimiento y reparación de equipos sanitarios y de laboratorio</v>
          </cell>
          <cell r="C20" t="str">
            <v>lsMantenimiento</v>
          </cell>
        </row>
        <row r="21">
          <cell r="B21" t="str">
            <v>Mantenimiento y reparación de maquinarias y equipos</v>
          </cell>
          <cell r="C21" t="str">
            <v>lsMantenimiento</v>
          </cell>
        </row>
        <row r="22">
          <cell r="B22" t="str">
            <v>Mantenimiento y reparación de muebles y equipos de oficina</v>
          </cell>
          <cell r="C22" t="str">
            <v>lsMantenimiento</v>
          </cell>
        </row>
        <row r="23">
          <cell r="B23" t="str">
            <v>Material para limpieza</v>
          </cell>
          <cell r="C23" t="str">
            <v>lsMaterialesdeLimpieza</v>
          </cell>
        </row>
        <row r="24">
          <cell r="B24" t="str">
            <v>Muebles de alojamiento</v>
          </cell>
          <cell r="C24" t="str">
            <v>lsMueblesdeAlojamiento</v>
          </cell>
        </row>
        <row r="25">
          <cell r="B25" t="str">
            <v>Muebles de oficina y estantería</v>
          </cell>
          <cell r="C25" t="str">
            <v>lsMueblesdeOficina</v>
          </cell>
        </row>
        <row r="26">
          <cell r="B26" t="str">
            <v>Obras menores en edificaciones</v>
          </cell>
          <cell r="C26" t="str">
            <v>lsObrasMenoresEdificaciones</v>
          </cell>
        </row>
        <row r="27">
          <cell r="B27" t="str">
            <v>Otros equipos</v>
          </cell>
          <cell r="C27" t="str">
            <v>lsOtrosEquipos</v>
          </cell>
        </row>
        <row r="28">
          <cell r="B28" t="str">
            <v>Peaje</v>
          </cell>
          <cell r="C28" t="str">
            <v>lsPeaje</v>
          </cell>
        </row>
        <row r="29">
          <cell r="B29" t="str">
            <v>Pinturas, barnices, lacas, diluyentes y absorbentes para pintura</v>
          </cell>
          <cell r="C29" t="str">
            <v>lsPinturas</v>
          </cell>
        </row>
        <row r="30">
          <cell r="B30" t="str">
            <v>Productos de artes gráficas</v>
          </cell>
          <cell r="C30" t="str">
            <v>lsProductosArtesGraficas</v>
          </cell>
        </row>
        <row r="31">
          <cell r="B31" t="str">
            <v>Productos de cemento</v>
          </cell>
          <cell r="C31" t="str">
            <v>lsProductosdeCemento</v>
          </cell>
        </row>
        <row r="32">
          <cell r="B32" t="str">
            <v>Productos de loza</v>
          </cell>
          <cell r="C32" t="str">
            <v>lsProductosdeLoza</v>
          </cell>
        </row>
        <row r="33">
          <cell r="B33" t="str">
            <v>Productos de Papel, Cartón e Impresos</v>
          </cell>
          <cell r="C33" t="str">
            <v>lsProductosdePapel</v>
          </cell>
        </row>
        <row r="34">
          <cell r="B34" t="str">
            <v>Productos de vidrio</v>
          </cell>
          <cell r="C34" t="str">
            <v>lsProductosdeVidrio</v>
          </cell>
        </row>
        <row r="35">
          <cell r="B35" t="str">
            <v>Productos eléctricos y afines</v>
          </cell>
          <cell r="C35" t="str">
            <v>lsProductosElectricos</v>
          </cell>
        </row>
        <row r="36">
          <cell r="B36" t="str">
            <v>Productos medicinales para uso humano</v>
          </cell>
          <cell r="C36" t="str">
            <v>lsProductosMedicinalesH</v>
          </cell>
        </row>
        <row r="37">
          <cell r="B37" t="str">
            <v>Productos metálicos y sus derivados</v>
          </cell>
          <cell r="C37" t="str">
            <v>lsProductosMetalicos</v>
          </cell>
        </row>
        <row r="38">
          <cell r="B38" t="str">
            <v>Productos químicos de uso personal</v>
          </cell>
          <cell r="C38" t="str">
            <v>lsProductosQuimicos</v>
          </cell>
        </row>
        <row r="39">
          <cell r="B39" t="str">
            <v>Publicidad y propaganda</v>
          </cell>
          <cell r="C39" t="str">
            <v>lsPublicidadyPropaganda</v>
          </cell>
        </row>
        <row r="40">
          <cell r="B40" t="str">
            <v>Servicios técnicos y profesionales</v>
          </cell>
          <cell r="C40" t="str">
            <v>lsServiciosTecnicosProfesionales</v>
          </cell>
        </row>
        <row r="41">
          <cell r="B41" t="str">
            <v>Sistemas de aire acondicionado, calefacción y de refrigeración industrial y comercial</v>
          </cell>
          <cell r="C41" t="str">
            <v>lsAireAcondicionado</v>
          </cell>
        </row>
        <row r="42">
          <cell r="B42" t="str">
            <v>Útiles de cocina y comedor</v>
          </cell>
          <cell r="C42" t="str">
            <v>lsUtilesdeCocina</v>
          </cell>
        </row>
        <row r="43">
          <cell r="B43" t="str">
            <v>Útiles de escritorio, oficina, informática y de enseñanza</v>
          </cell>
          <cell r="C43" t="str">
            <v>lsUtilesdeOficina</v>
          </cell>
        </row>
        <row r="44">
          <cell r="B44" t="str">
            <v>Útiles menores médico-quirúrgicos</v>
          </cell>
          <cell r="C44" t="str">
            <v>lsUtilesMenoresMQ</v>
          </cell>
        </row>
        <row r="45">
          <cell r="B45" t="str">
            <v>Viáticos dentro del país</v>
          </cell>
          <cell r="C45" t="str">
            <v>lsViaticosDP</v>
          </cell>
        </row>
      </sheetData>
      <sheetData sheetId="13">
        <row r="132">
          <cell r="D132" t="str">
            <v>Obj1.1 - Definir e implementar un modelo organizativo funcional en el Nivel Central del SNS</v>
          </cell>
        </row>
      </sheetData>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Ilka Gonzalez" id="{5551311E-EE66-4B8D-A951-0022D89FE141}" userId="6f52ecf1d41c116e" providerId="Windows Live"/>
</personList>
</file>

<file path=xl/tables/table1.xml><?xml version="1.0" encoding="utf-8"?>
<table xmlns="http://schemas.openxmlformats.org/spreadsheetml/2006/main" id="9" name="Tabla9" displayName="Tabla9" ref="J2:K46" totalsRowShown="0" headerRowDxfId="264" headerRowBorderDxfId="263" tableBorderDxfId="262">
  <autoFilter ref="J2:K46"/>
  <tableColumns count="2">
    <tableColumn id="1" name="Áreas / Procesos" dataDxfId="261"/>
    <tableColumn id="2" name="Siglas" dataDxfId="260"/>
  </tableColumns>
  <tableStyleInfo name="TableStyleMedium9" showFirstColumn="0" showLastColumn="0" showRowStripes="1" showColumnStripes="0"/>
</table>
</file>

<file path=xl/tables/table10.xml><?xml version="1.0" encoding="utf-8"?>
<table xmlns="http://schemas.openxmlformats.org/spreadsheetml/2006/main" id="7" name="Tabla7" displayName="Tabla7" ref="F5:I16" totalsRowShown="0" headerRowDxfId="5" headerRowBorderDxfId="4">
  <autoFilter ref="F5:I16"/>
  <tableColumns count="4">
    <tableColumn id="1" name="Cod_LN" dataDxfId="3" dataCellStyle="Normal 5"/>
    <tableColumn id="2" name="Ls_ObjEstrategico" dataDxfId="2" dataCellStyle="Normal 5"/>
    <tableColumn id="3" name="Cod_ob" dataDxfId="1" dataCellStyle="Normal 5"/>
    <tableColumn id="4" name="Ls_LinesEstategica" dataDxfId="0" dataCellStyle="Normal 5"/>
  </tableColumns>
  <tableStyleInfo name="TableStyleMedium9" showFirstColumn="0" showLastColumn="0" showRowStripes="1" showColumnStripes="0"/>
</table>
</file>

<file path=xl/tables/table2.xml><?xml version="1.0" encoding="utf-8"?>
<table xmlns="http://schemas.openxmlformats.org/spreadsheetml/2006/main" id="3" name="Tabla3" displayName="Tabla3" ref="B5:AF110" headerRowDxfId="259" dataDxfId="258" totalsRowDxfId="257">
  <autoFilter ref="B5:AF110"/>
  <tableColumns count="31">
    <tableColumn id="20" name="Línea" dataDxfId="256">
      <calculatedColumnFormula>IF(Tabla3[[#This Row],[Línea estratégica]]="","",CONCATENATE(Tabla3[[#This Row],[objetivo]],".",Tabla3[[#This Row],[Producto]],".",Tabla3[[#This Row],[AREA]],".",#REF!))</calculatedColumnFormula>
    </tableColumn>
    <tableColumn id="13" name="objetivo" dataDxfId="255">
      <calculatedColumnFormula>IF(Tabla3[[#This Row],[Línea estratégica]]="","",#REF!)</calculatedColumnFormula>
    </tableColumn>
    <tableColumn id="17" name="Producto" dataDxfId="254">
      <calculatedColumnFormula>IF(Tabla3[[#This Row],[Línea estratégica]]="","",#REF!)</calculatedColumnFormula>
    </tableColumn>
    <tableColumn id="18" name="AREA" dataDxfId="253">
      <calculatedColumnFormula>IF(Tabla3[[#This Row],[Línea estratégica]]="","",#REF!)</calculatedColumnFormula>
    </tableColumn>
    <tableColumn id="1" name="Línea estratégica" totalsRowLabel="Total" dataDxfId="252" totalsRowDxfId="251"/>
    <tableColumn id="2" name="Cod_LE" dataDxfId="250">
      <calculatedColumnFormula>IFERROR(VLOOKUP($F6,LineasEstrategicas[[Ls_LinesEstategica]:[Cod_LE]],2,FALSE),"")</calculatedColumnFormula>
    </tableColumn>
    <tableColumn id="15" name="Objetivo2" dataDxfId="249" totalsRowDxfId="248"/>
    <tableColumn id="16" name="Cod_Obj" dataDxfId="247" totalsRowDxfId="246">
      <calculatedColumnFormula>IFERROR(VLOOKUP($H6,Obj!$E$118:$F$124,2,FALSE),"")</calculatedColumnFormula>
    </tableColumn>
    <tableColumn id="14" name="Resultado esperado" dataDxfId="245" totalsRowDxfId="244"/>
    <tableColumn id="3" name="Productos" dataDxfId="243" totalsRowDxfId="242"/>
    <tableColumn id="4" name="Indicador" dataDxfId="241" totalsRowDxfId="240"/>
    <tableColumn id="5" name="Unidad de medida" dataDxfId="239" totalsRowDxfId="238"/>
    <tableColumn id="22" name="Línea Base" dataDxfId="237" totalsRowDxfId="236"/>
    <tableColumn id="6" name="Meta" dataDxfId="235" totalsRowDxfId="234"/>
    <tableColumn id="19" name="Ene" dataDxfId="233"/>
    <tableColumn id="7" name="Feb" totalsRowFunction="sum" dataDxfId="232"/>
    <tableColumn id="25" name="1er. Trimestre" dataDxfId="231"/>
    <tableColumn id="26" name="2do. Trimestre" dataDxfId="230"/>
    <tableColumn id="8" name="May" totalsRowFunction="sum" dataDxfId="229"/>
    <tableColumn id="27" name="Jun" dataDxfId="228"/>
    <tableColumn id="28" name="Jul" dataDxfId="227"/>
    <tableColumn id="9" name="3er. Trimestre" totalsRowFunction="sum" dataDxfId="226"/>
    <tableColumn id="29" name="Sep." dataDxfId="225"/>
    <tableColumn id="30" name="Oct" dataDxfId="224"/>
    <tableColumn id="10" name="4to.Trismestre" totalsRowFunction="sum" dataDxfId="223"/>
    <tableColumn id="31" name="Dic" dataDxfId="222"/>
    <tableColumn id="11" name="Supuestos" dataDxfId="221" totalsRowDxfId="220"/>
    <tableColumn id="12" name="Dependencia responsable" totalsRowFunction="count" dataDxfId="219" totalsRowDxfId="218"/>
    <tableColumn id="21" name="Sigla" dataDxfId="217" totalsRowDxfId="216"/>
    <tableColumn id="23" name="Productos2" dataDxfId="215" totalsRowDxfId="214"/>
    <tableColumn id="24" name="actividades" dataDxfId="213" totalsRowDxfId="212">
      <calculatedColumnFormula>COUNTIF(K:K,Tabla3[[#This Row],[Productos]])</calculatedColumnFormula>
    </tableColumn>
  </tableColumns>
  <tableStyleInfo name="TableStyleLight16" showFirstColumn="0" showLastColumn="0" showRowStripes="1" showColumnStripes="0"/>
</table>
</file>

<file path=xl/tables/table3.xml><?xml version="1.0" encoding="utf-8"?>
<table xmlns="http://schemas.openxmlformats.org/spreadsheetml/2006/main" id="2" name="Tabla2" displayName="Tabla2" ref="B6:AM107" totalsRowCount="1" headerRowDxfId="206" dataDxfId="205" totalsRowDxfId="204">
  <autoFilter ref="B6:AM106"/>
  <sortState ref="B9:AE109">
    <sortCondition sortBy="cellColor" ref="AA8:AA109" dxfId="203"/>
  </sortState>
  <tableColumns count="38">
    <tableColumn id="1" name="ID_Dependendencia" dataDxfId="202" totalsRowDxfId="201"/>
    <tableColumn id="4" name="POA" dataDxfId="200" totalsRowDxfId="199"/>
    <tableColumn id="24" name="SRS" dataDxfId="198" totalsRowDxfId="197"/>
    <tableColumn id="25" name="AREA" dataDxfId="196" totalsRowDxfId="195"/>
    <tableColumn id="26" name="TIPO" dataDxfId="194" totalsRowDxfId="193"/>
    <tableColumn id="2" name="Productos " dataDxfId="192" totalsRowDxfId="191"/>
    <tableColumn id="3" name="Código" dataDxfId="190" totalsRowDxfId="189"/>
    <tableColumn id="23" name="Actividades Programables Presupuestables" dataDxfId="188" totalsRowDxfId="187"/>
    <tableColumn id="5" name="1" dataDxfId="186" totalsRowDxfId="185"/>
    <tableColumn id="6" name="2" dataDxfId="184" totalsRowDxfId="183"/>
    <tableColumn id="7" name="3" dataDxfId="182" totalsRowDxfId="181"/>
    <tableColumn id="8" name="4" dataDxfId="180" totalsRowDxfId="179"/>
    <tableColumn id="9" name="5" dataDxfId="178" totalsRowDxfId="177"/>
    <tableColumn id="10" name="6" dataDxfId="176" totalsRowDxfId="175"/>
    <tableColumn id="11" name="7" dataDxfId="174" totalsRowDxfId="173"/>
    <tableColumn id="12" name="8" dataDxfId="172" totalsRowDxfId="171"/>
    <tableColumn id="13" name="9" dataDxfId="170" totalsRowDxfId="169"/>
    <tableColumn id="14" name="10" dataDxfId="168" totalsRowDxfId="167"/>
    <tableColumn id="15" name="11" dataDxfId="166" totalsRowDxfId="165"/>
    <tableColumn id="16" name="12" dataDxfId="164" totalsRowDxfId="163"/>
    <tableColumn id="17" name="Total de Acciones " dataDxfId="162" totalsRowDxfId="161">
      <calculatedColumnFormula>SUM(Tabla2[[#This Row],[1]:[12]])</calculatedColumnFormula>
    </tableColumn>
    <tableColumn id="18" name="Medio de Verificación 1" dataDxfId="160" totalsRowDxfId="159"/>
    <tableColumn id="19" name="Medio de Verificación 2" dataDxfId="158" totalsRowDxfId="157"/>
    <tableColumn id="20" name="Medio de Verificación 3" dataDxfId="156" totalsRowDxfId="155"/>
    <tableColumn id="22" name="Responsable " dataDxfId="154" totalsRowDxfId="153"/>
    <tableColumn id="21" name="En." dataDxfId="152" totalsRowDxfId="151"/>
    <tableColumn id="31" name="Feb" dataDxfId="150" totalsRowDxfId="149"/>
    <tableColumn id="32" name="mar-04" totalsRowFunction="custom" dataDxfId="148" totalsRowDxfId="147">
      <totalsRowFormula>SUBTOTAL(109,AC7:AC106)</totalsRowFormula>
    </tableColumn>
    <tableColumn id="33" name="abril" dataDxfId="146" totalsRowDxfId="145"/>
    <tableColumn id="27" name="may" dataDxfId="144" totalsRowDxfId="143"/>
    <tableColumn id="34" name="Jun" totalsRowFunction="custom" dataDxfId="142" totalsRowDxfId="141">
      <totalsRowFormula>SUBTOTAL(109,AF7:AF106)</totalsRowFormula>
    </tableColumn>
    <tableColumn id="35" name="Jul" dataDxfId="140" totalsRowDxfId="139"/>
    <tableColumn id="28" name="Agos" dataDxfId="138" totalsRowDxfId="137"/>
    <tableColumn id="36" name="Sep" totalsRowFunction="custom" dataDxfId="136" totalsRowDxfId="135">
      <totalsRowFormula>SUBTOTAL(109,AI7:AI106)</totalsRowFormula>
    </tableColumn>
    <tableColumn id="37" name="Oct" dataDxfId="134" totalsRowDxfId="133"/>
    <tableColumn id="29" name="Nov" dataDxfId="132" totalsRowDxfId="131"/>
    <tableColumn id="38" name="Dic" totalsRowFunction="custom" dataDxfId="130" totalsRowDxfId="129">
      <totalsRowFormula>SUBTOTAL(109,AL7:AL106)</totalsRowFormula>
    </tableColumn>
    <tableColumn id="30" name="Columna1" dataDxfId="128" totalsRowDxfId="127">
      <calculatedColumnFormula>+Tabla2[[#This Row],[En.]]+Tabla2[[#This Row],[may]]+Tabla2[[#This Row],[Agos]]+Tabla2[[#This Row],[Nov]]</calculatedColumnFormula>
    </tableColumn>
  </tableColumns>
  <tableStyleInfo name="TableStyleLight16" showFirstColumn="0" showLastColumn="0" showRowStripes="1" showColumnStripes="0"/>
</table>
</file>

<file path=xl/tables/table4.xml><?xml version="1.0" encoding="utf-8"?>
<table xmlns="http://schemas.openxmlformats.org/spreadsheetml/2006/main" id="1" name="Tabla1" displayName="Tabla1" ref="B8:R881" headerRowDxfId="126" dataDxfId="125" totalsRowDxfId="124">
  <autoFilter ref="B8:R881"/>
  <tableColumns count="17">
    <tableColumn id="13" name="ID_Dependendencia" dataDxfId="123" totalsRowDxfId="122">
      <calculatedColumnFormula>IF(Tabla1[[#This Row],[Código_Actividad]]="","",CONCATENATE(Tabla1[[#This Row],[POA]],".",Tabla1[[#This Row],[SRS]],".",Tabla1[[#This Row],[AREA]],".",Tabla1[[#This Row],[TIPO]]))</calculatedColumnFormula>
    </tableColumn>
    <tableColumn id="14" name="POA" dataDxfId="121" totalsRowDxfId="120">
      <calculatedColumnFormula>IF(Tabla1[[#This Row],[Código_Actividad]]="","",'Formulario PPGR1'!#REF!)</calculatedColumnFormula>
    </tableColumn>
    <tableColumn id="15" name="SRS" dataDxfId="119" totalsRowDxfId="118">
      <calculatedColumnFormula>IF(Tabla1[[#This Row],[Código_Actividad]]="","",'Formulario PPGR1'!#REF!)</calculatedColumnFormula>
    </tableColumn>
    <tableColumn id="16" name="AREA" dataDxfId="117" totalsRowDxfId="116">
      <calculatedColumnFormula>IF(Tabla1[[#This Row],[Código_Actividad]]="","",'Formulario PPGR1'!#REF!)</calculatedColumnFormula>
    </tableColumn>
    <tableColumn id="17" name="TIPO" dataDxfId="115" totalsRowDxfId="114">
      <calculatedColumnFormula>IF(Tabla1[[#This Row],[Código_Actividad]]="","",'Formulario PPGR1'!#REF!)</calculatedColumnFormula>
    </tableColumn>
    <tableColumn id="1" name="Código_Actividad" totalsRowLabel="Total" dataDxfId="113" totalsRowDxfId="112"/>
    <tableColumn id="2" name="Actividad" dataDxfId="111" totalsRowDxfId="110">
      <calculatedColumnFormula>IFERROR(VLOOKUP(Tabla1[[#This Row],[Código_Actividad]],'Formulario PPGR2'!$H$7:$I$1048576,2,FALSE),"")</calculatedColumnFormula>
    </tableColumn>
    <tableColumn id="10" name="Total de Actividades " totalsRowFunction="sum" dataDxfId="109">
      <calculatedColumnFormula>IFERROR(VLOOKUP([5]!Tabla1[[#This Row],[Código_Actividad]],[5]!Tabla2[[Código]:[Total de Acciones ]],15,FALSE),"")</calculatedColumnFormula>
    </tableColumn>
    <tableColumn id="3" name="Insumos" dataDxfId="108" totalsRowDxfId="107"/>
    <tableColumn id="12" name="InsumoAbrev" dataDxfId="106">
      <calculatedColumnFormula>IFERROR(VLOOKUP($J9,[6]LSIns!$B$5:$C$45,2,FALSE),"")</calculatedColumnFormula>
    </tableColumn>
    <tableColumn id="11" name="Descripción" dataDxfId="105" totalsRowDxfId="104"/>
    <tableColumn id="4" name="Unidad de Medida" dataDxfId="103">
      <calculatedColumnFormula>IFERROR(VLOOKUP($L9,Insumos!$D$2:$G$518,2,FALSE),"")</calculatedColumnFormula>
    </tableColumn>
    <tableColumn id="5" name="Cantidad de Insumos" dataDxfId="102" totalsRowDxfId="101"/>
    <tableColumn id="6" name="Precio Unitario" dataDxfId="100">
      <calculatedColumnFormula>IFERROR(VLOOKUP($L9,Insumos!$D$2:$G$518,3,FALSE),"")</calculatedColumnFormula>
    </tableColumn>
    <tableColumn id="7" name="Valor Total" totalsRowFunction="sum" dataDxfId="99">
      <calculatedColumnFormula>+Tabla1[[#This Row],[Precio Unitario]]*Tabla1[[#This Row],[Cantidad de Insumos]]</calculatedColumnFormula>
    </tableColumn>
    <tableColumn id="8" name="Código Presupuestario" dataDxfId="98">
      <calculatedColumnFormula>IFERROR(VLOOKUP($L9,Insumos!$D$2:$G$518,4,FALSE),"")</calculatedColumnFormula>
    </tableColumn>
    <tableColumn id="9" name="Fuente de Financiamiento" dataDxfId="97" totalsRowDxfId="96"/>
  </tableColumns>
  <tableStyleInfo name="TableStyleLight16" showFirstColumn="0" showLastColumn="0" showRowStripes="1" showColumnStripes="0"/>
</table>
</file>

<file path=xl/tables/table5.xml><?xml version="1.0" encoding="utf-8"?>
<table xmlns="http://schemas.openxmlformats.org/spreadsheetml/2006/main" id="8" name="Tabla8" displayName="Tabla8" ref="C5:D30" totalsRowShown="0">
  <autoFilter ref="C5:D30"/>
  <tableColumns count="2">
    <tableColumn id="1" name="Resultados institucionales" dataDxfId="95"/>
    <tableColumn id="2" name="Indicador (es)" dataDxfId="94"/>
  </tableColumns>
  <tableStyleInfo name="TableStyleMedium9" showFirstColumn="0" showLastColumn="0" showRowStripes="1" showColumnStripes="0"/>
</table>
</file>

<file path=xl/tables/table6.xml><?xml version="1.0" encoding="utf-8"?>
<table xmlns="http://schemas.openxmlformats.org/spreadsheetml/2006/main" id="10" name="LineasEstrategicas11" displayName="LineasEstrategicas11" ref="C34:E40" totalsRowShown="0" tableBorderDxfId="93">
  <autoFilter ref="C34:E40"/>
  <tableColumns count="3">
    <tableColumn id="1" name="Ls_LinesEstategica" dataDxfId="92"/>
    <tableColumn id="2" name="Cod_LE" dataDxfId="91"/>
    <tableColumn id="3" name="Descripcion " dataDxfId="90"/>
  </tableColumns>
  <tableStyleInfo name="TableStyleMedium9" showFirstColumn="0" showLastColumn="0" showRowStripes="1" showColumnStripes="0"/>
</table>
</file>

<file path=xl/tables/table7.xml><?xml version="1.0" encoding="utf-8"?>
<table xmlns="http://schemas.openxmlformats.org/spreadsheetml/2006/main" id="4" name="Tabla4" displayName="Tabla4" ref="B8:P23" headerRowDxfId="89" dataDxfId="88" tableBorderDxfId="87" headerRowCellStyle="Normal 2" dataCellStyle="Normal 2">
  <autoFilter ref="B8:P23"/>
  <tableColumns count="15">
    <tableColumn id="11" name="ID_Dependendencia" dataDxfId="86" totalsRowDxfId="85" dataCellStyle="Normal 2">
      <calculatedColumnFormula>IF(Tabla4[[#This Row],[Tipo de Intervención]]="","",CONCATENATE(Tabla4[[#This Row],[POA]],".",Tabla4[[#This Row],[SRS]],".",Tabla4[[#This Row],[AREA]],".",Tabla4[[#This Row],[TIPO]]))</calculatedColumnFormula>
    </tableColumn>
    <tableColumn id="12" name="POA" dataDxfId="84" totalsRowDxfId="83" dataCellStyle="Normal 2">
      <calculatedColumnFormula>IF(Tabla4[[#This Row],[Tipo de Intervención]]="","",'Formulario PPGR1'!#REF!)</calculatedColumnFormula>
    </tableColumn>
    <tableColumn id="13" name="SRS" dataDxfId="82" totalsRowDxfId="81" dataCellStyle="Normal 2">
      <calculatedColumnFormula>IF(Tabla4[[#This Row],[Tipo de Intervención]]="","",'Formulario PPGR1'!#REF!)</calculatedColumnFormula>
    </tableColumn>
    <tableColumn id="14" name="AREA" dataDxfId="80" totalsRowDxfId="79" dataCellStyle="Normal 2">
      <calculatedColumnFormula>IF(Tabla4[[#This Row],[Tipo de Intervención]]="","",'Formulario PPGR1'!#REF!)</calculatedColumnFormula>
    </tableColumn>
    <tableColumn id="15" name="TIPO" dataDxfId="78" totalsRowDxfId="77" dataCellStyle="Normal 2">
      <calculatedColumnFormula>IF(Tabla4[[#This Row],[Tipo de Intervención]]="","",'Formulario PPGR1'!#REF!)</calculatedColumnFormula>
    </tableColumn>
    <tableColumn id="1" name="Tipo de Intervención" totalsRowLabel="Total" dataDxfId="76" totalsRowDxfId="75"/>
    <tableColumn id="2" name="Tipo EESS" dataDxfId="74" totalsRowDxfId="73"/>
    <tableColumn id="3" name="Nombre de establecimiento" dataDxfId="72" totalsRowDxfId="71" dataCellStyle="Normal 2"/>
    <tableColumn id="4" name="Provincia" dataDxfId="70" totalsRowDxfId="69" dataCellStyle="Normal 2"/>
    <tableColumn id="6" name="ListaProvincia" dataDxfId="68" totalsRowDxfId="67" dataCellStyle="Normal 2">
      <calculatedColumnFormula>IFERROR(VLOOKUP(Tabla4[[#This Row],[Provincia]],Prov!$A$2:$B$156,2,FALSE),"")</calculatedColumnFormula>
    </tableColumn>
    <tableColumn id="5" name="Municipio" dataDxfId="66" totalsRowDxfId="65" dataCellStyle="Normal 2"/>
    <tableColumn id="7" name="Unidad de Medida" dataDxfId="64" totalsRowDxfId="63" dataCellStyle="Normal 2"/>
    <tableColumn id="8" name="Monto Estimado" totalsRowFunction="sum" dataDxfId="62" totalsRowDxfId="61" dataCellStyle="Normal 2"/>
    <tableColumn id="9" name="Código Presupuestario" dataDxfId="60" totalsRowDxfId="59" dataCellStyle="Normal 2">
      <calculatedColumnFormula>IFERROR(VLOOKUP($G9,Catalogo!$G$19:$H$24,2,FALSE),"")</calculatedColumnFormula>
    </tableColumn>
    <tableColumn id="10" name="Fuente de Financiamiento" totalsRowFunction="count" dataDxfId="58" totalsRowDxfId="57" dataCellStyle="Normal 2"/>
  </tableColumns>
  <tableStyleInfo name="TableStyleLight20" showFirstColumn="0" showLastColumn="0" showRowStripes="1" showColumnStripes="0"/>
</table>
</file>

<file path=xl/tables/table8.xml><?xml version="1.0" encoding="utf-8"?>
<table xmlns="http://schemas.openxmlformats.org/spreadsheetml/2006/main" id="5" name="Tabla46" displayName="Tabla46" ref="B8:W66" headerRowDxfId="56" dataDxfId="55" tableBorderDxfId="54" headerRowCellStyle="Normal 2" dataCellStyle="Normal 2">
  <autoFilter ref="B8:W66"/>
  <tableColumns count="22">
    <tableColumn id="17" name="ID_Dependendencia" dataDxfId="53" totalsRowDxfId="52" dataCellStyle="Normal 2">
      <calculatedColumnFormula>IF(Tabla46[[#This Row],[Tipos de Acciones]]="","",CONCATENATE(Tabla46[[#This Row],[POA]],".",Tabla46[[#This Row],[SRS]],".",Tabla46[[#This Row],[AREA]],".",Tabla46[[#This Row],[TIPO]]))</calculatedColumnFormula>
    </tableColumn>
    <tableColumn id="18" name="POA" dataDxfId="51" totalsRowDxfId="50" dataCellStyle="Normal 2">
      <calculatedColumnFormula>IF(Tabla46[[#This Row],[Tipos de Acciones]]="","",'Formulario PPGR1'!#REF!)</calculatedColumnFormula>
    </tableColumn>
    <tableColumn id="19" name="SRS" dataDxfId="49" totalsRowDxfId="48" dataCellStyle="Normal 2">
      <calculatedColumnFormula>IF(Tabla46[[#This Row],[Tipos de Acciones]]="","",'Formulario PPGR1'!#REF!)</calculatedColumnFormula>
    </tableColumn>
    <tableColumn id="20" name="AREA" dataDxfId="47" totalsRowDxfId="46" dataCellStyle="Normal 2">
      <calculatedColumnFormula>IF(Tabla46[[#This Row],[Tipos de Acciones]]="","",'Formulario PPGR1'!#REF!)</calculatedColumnFormula>
    </tableColumn>
    <tableColumn id="21" name="TIPO" dataDxfId="45" totalsRowDxfId="44" dataCellStyle="Normal 2">
      <calculatedColumnFormula>IF(Tabla46[[#This Row],[Tipos de Acciones]]="","",'Formulario PPGR1'!#REF!)</calculatedColumnFormula>
    </tableColumn>
    <tableColumn id="1" name="Tipos de Acciones" totalsRowLabel="Total" dataDxfId="43" totalsRowDxfId="42"/>
    <tableColumn id="6" name="Tipo de Equipo" dataDxfId="41" totalsRowDxfId="40"/>
    <tableColumn id="16" name="InsumoAbrev" dataDxfId="39" totalsRowDxfId="38">
      <calculatedColumnFormula>IFERROR(VLOOKUP([20]!Tabla46[[#This Row],[Tipo de Equipo]],[20]LSIns!F15:G30,2,FALSE),"")</calculatedColumnFormula>
    </tableColumn>
    <tableColumn id="11" name="Item" dataDxfId="37" totalsRowDxfId="36"/>
    <tableColumn id="12" name="Descripción" dataDxfId="35" totalsRowDxfId="34"/>
    <tableColumn id="2" name="Tipo EESS" dataDxfId="33" totalsRowDxfId="32"/>
    <tableColumn id="3" name="Nombre de establecimiento" dataDxfId="31" totalsRowDxfId="30" dataCellStyle="Normal 2"/>
    <tableColumn id="4" name="Provincia" dataDxfId="29" totalsRowDxfId="28" dataCellStyle="Normal 2"/>
    <tableColumn id="15" name="ListaProvincia" dataDxfId="27" totalsRowDxfId="26" dataCellStyle="Normal 2"/>
    <tableColumn id="5" name="Municipio" dataDxfId="25" totalsRowDxfId="24" dataCellStyle="Normal 2"/>
    <tableColumn id="7" name="Unidad de Medida" dataDxfId="23" totalsRowDxfId="22" dataCellStyle="Normal 2"/>
    <tableColumn id="14" name="Cantidad de Insumos" dataDxfId="21" totalsRowDxfId="20" dataCellStyle="Normal 2"/>
    <tableColumn id="13" name="Precio Unitario" dataDxfId="19" totalsRowDxfId="18" dataCellStyle="Normal 2"/>
    <tableColumn id="8" name="Valor Total Estimado" totalsRowFunction="sum" dataDxfId="17" totalsRowDxfId="16" dataCellStyle="Normal 2"/>
    <tableColumn id="9" name="Código Presupuestario" dataDxfId="15" totalsRowDxfId="14" dataCellStyle="Normal 2"/>
    <tableColumn id="10" name="Fuente de Financiamiento" totalsRowFunction="count" dataDxfId="13" totalsRowDxfId="12" dataCellStyle="Normal 2"/>
    <tableColumn id="22" name="Columna1" dataDxfId="11" totalsRowDxfId="10" dataCellStyle="Normal 2"/>
  </tableColumns>
  <tableStyleInfo name="TableStyleLight20" showFirstColumn="0" showLastColumn="0" showRowStripes="1" showColumnStripes="0"/>
</table>
</file>

<file path=xl/tables/table9.xml><?xml version="1.0" encoding="utf-8"?>
<table xmlns="http://schemas.openxmlformats.org/spreadsheetml/2006/main" id="6" name="LineasEstrategicas" displayName="LineasEstrategicas" ref="B5:D11" totalsRowShown="0" tableBorderDxfId="9">
  <autoFilter ref="B5:D11"/>
  <tableColumns count="3">
    <tableColumn id="1" name="Ls_LinesEstategica" dataDxfId="8"/>
    <tableColumn id="2" name="Cod_LE" dataDxfId="7"/>
    <tableColumn id="3" name="Descripcion " dataDxfId="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90" dT="2020-07-14T16:13:32.28" personId="{5551311E-EE66-4B8D-A951-0022D89FE141}" id="{988F33F2-27BF-468F-9964-48D412382921}">
    <text>(Tiempo máximo establecido para la elaboración de contratos -
Tiempo promedio de elaboración de contratos en el periodo) *
Tiempo estándar establecido para la elaboración de contratos /
(Tiempo máximo establecido para la elaboración de contratos -
Tiempo mínimo establecido para la elaboración de contratos) *
Tiempo estándar establecido para la elaboración de contratos *
100</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46"/>
  <sheetViews>
    <sheetView zoomScale="124" zoomScaleNormal="124" zoomScaleSheetLayoutView="124" workbookViewId="0">
      <selection activeCell="E12" sqref="E12"/>
    </sheetView>
  </sheetViews>
  <sheetFormatPr defaultColWidth="11.42578125" defaultRowHeight="12.75" x14ac:dyDescent="0.2"/>
  <cols>
    <col min="1" max="1" width="39" style="496" customWidth="1"/>
    <col min="2" max="2" width="27.140625" style="496" hidden="1" customWidth="1"/>
    <col min="3" max="3" width="11.5703125" style="496" bestFit="1" customWidth="1"/>
    <col min="4" max="4" width="13.140625" style="496" bestFit="1" customWidth="1"/>
    <col min="5" max="5" width="14.42578125" style="496" customWidth="1"/>
    <col min="6" max="6" width="14" style="496" customWidth="1"/>
    <col min="7" max="7" width="13.85546875" style="496" customWidth="1"/>
    <col min="8" max="8" width="7.7109375" style="496" hidden="1" customWidth="1"/>
    <col min="9" max="9" width="0" style="496" hidden="1" customWidth="1"/>
    <col min="10" max="10" width="53.28515625" style="496" hidden="1" customWidth="1"/>
    <col min="11" max="11" width="11.42578125" style="496" hidden="1" customWidth="1"/>
    <col min="12" max="12" width="0" style="496" hidden="1" customWidth="1"/>
    <col min="13" max="14" width="11.42578125" style="496"/>
    <col min="15" max="15" width="12.42578125" style="496" bestFit="1" customWidth="1"/>
    <col min="16" max="16384" width="11.42578125" style="496"/>
  </cols>
  <sheetData>
    <row r="1" spans="1:11" ht="69" customHeight="1" x14ac:dyDescent="0.2">
      <c r="A1" s="695" t="s">
        <v>2433</v>
      </c>
      <c r="B1" s="695"/>
      <c r="C1" s="695"/>
      <c r="D1" s="695"/>
      <c r="E1" s="695"/>
      <c r="F1" s="695"/>
      <c r="G1" s="695"/>
      <c r="H1" s="695"/>
      <c r="I1" s="695"/>
      <c r="J1" s="695"/>
      <c r="K1" s="695"/>
    </row>
    <row r="2" spans="1:11" x14ac:dyDescent="0.2">
      <c r="A2" s="523"/>
      <c r="B2" s="524"/>
      <c r="C2" s="524"/>
      <c r="D2" s="522"/>
      <c r="E2" s="522"/>
      <c r="F2" s="522"/>
      <c r="G2" s="522"/>
      <c r="J2" s="631" t="s">
        <v>2097</v>
      </c>
      <c r="K2" s="632" t="s">
        <v>2098</v>
      </c>
    </row>
    <row r="3" spans="1:11" ht="15" thickBot="1" x14ac:dyDescent="0.25">
      <c r="A3" s="523"/>
      <c r="B3" s="524"/>
      <c r="C3" s="524"/>
      <c r="D3" s="522"/>
      <c r="E3" s="522"/>
      <c r="F3" s="522"/>
      <c r="G3" s="522"/>
      <c r="J3" s="633" t="s">
        <v>2057</v>
      </c>
      <c r="K3" s="630" t="s">
        <v>2099</v>
      </c>
    </row>
    <row r="4" spans="1:11" ht="13.5" thickBot="1" x14ac:dyDescent="0.25">
      <c r="A4" s="692" t="s">
        <v>1743</v>
      </c>
      <c r="B4" s="693"/>
      <c r="J4" s="630" t="s">
        <v>2100</v>
      </c>
      <c r="K4" s="630" t="s">
        <v>2101</v>
      </c>
    </row>
    <row r="5" spans="1:11" x14ac:dyDescent="0.2">
      <c r="A5" s="539" t="s">
        <v>1730</v>
      </c>
      <c r="B5" s="540">
        <f>+Tabla2[[#Totals],[mar-04]]</f>
        <v>88</v>
      </c>
      <c r="J5" s="630" t="s">
        <v>2102</v>
      </c>
      <c r="K5" s="630" t="s">
        <v>2103</v>
      </c>
    </row>
    <row r="6" spans="1:11" x14ac:dyDescent="0.2">
      <c r="A6" s="539" t="s">
        <v>1731</v>
      </c>
      <c r="B6" s="540">
        <f>+Tabla2[[#Totals],[Jun]]</f>
        <v>90</v>
      </c>
      <c r="J6" s="630" t="s">
        <v>2104</v>
      </c>
      <c r="K6" s="630" t="s">
        <v>2105</v>
      </c>
    </row>
    <row r="7" spans="1:11" x14ac:dyDescent="0.2">
      <c r="A7" s="539" t="s">
        <v>1732</v>
      </c>
      <c r="B7" s="540">
        <f>+Tabla2[[#Totals],[Sep]]</f>
        <v>85</v>
      </c>
      <c r="J7" s="630" t="s">
        <v>2106</v>
      </c>
      <c r="K7" s="630" t="s">
        <v>2107</v>
      </c>
    </row>
    <row r="8" spans="1:11" x14ac:dyDescent="0.2">
      <c r="A8" s="539" t="s">
        <v>1733</v>
      </c>
      <c r="B8" s="540">
        <f>+Tabla2[[#Totals],[Dic]]</f>
        <v>89</v>
      </c>
      <c r="J8" s="630" t="s">
        <v>526</v>
      </c>
      <c r="K8" s="630" t="s">
        <v>525</v>
      </c>
    </row>
    <row r="9" spans="1:11" x14ac:dyDescent="0.2">
      <c r="A9" s="541" t="s">
        <v>2060</v>
      </c>
      <c r="B9" s="542">
        <f>SUM(B5:B8)</f>
        <v>352</v>
      </c>
      <c r="J9" s="630" t="s">
        <v>2058</v>
      </c>
      <c r="K9" s="630" t="s">
        <v>2108</v>
      </c>
    </row>
    <row r="10" spans="1:11" x14ac:dyDescent="0.2">
      <c r="J10" s="630" t="s">
        <v>427</v>
      </c>
      <c r="K10" s="630" t="s">
        <v>1866</v>
      </c>
    </row>
    <row r="11" spans="1:11" ht="13.5" thickBot="1" x14ac:dyDescent="0.25">
      <c r="A11" s="694" t="s">
        <v>2059</v>
      </c>
      <c r="B11" s="694"/>
      <c r="C11" s="694"/>
      <c r="D11" s="522"/>
      <c r="E11" s="522"/>
      <c r="F11" s="522"/>
      <c r="G11" s="522"/>
      <c r="J11" s="630" t="s">
        <v>2111</v>
      </c>
      <c r="K11" s="630" t="s">
        <v>2112</v>
      </c>
    </row>
    <row r="12" spans="1:11" ht="28.5" customHeight="1" thickBot="1" x14ac:dyDescent="0.25">
      <c r="A12" s="525" t="s">
        <v>1734</v>
      </c>
      <c r="B12" s="526" t="s">
        <v>559</v>
      </c>
      <c r="C12" s="526" t="s">
        <v>1735</v>
      </c>
      <c r="D12" s="526" t="s">
        <v>1736</v>
      </c>
      <c r="E12" s="526" t="s">
        <v>1741</v>
      </c>
      <c r="F12" s="526" t="s">
        <v>1737</v>
      </c>
      <c r="G12" s="527" t="s">
        <v>1738</v>
      </c>
      <c r="J12" s="630" t="s">
        <v>2113</v>
      </c>
      <c r="K12" s="630" t="s">
        <v>2114</v>
      </c>
    </row>
    <row r="13" spans="1:11" ht="15.75" x14ac:dyDescent="0.25">
      <c r="A13" s="629" t="s">
        <v>2057</v>
      </c>
      <c r="B13" s="528">
        <v>10800000</v>
      </c>
      <c r="C13" s="529">
        <f>SUMIFS(Tabla3[Productos2],Tabla3[Sigla],H13)</f>
        <v>4</v>
      </c>
      <c r="D13" s="529">
        <f>COUNTIF(Tabla2[[Responsable ]],H13)</f>
        <v>2</v>
      </c>
      <c r="E13" s="530">
        <f t="shared" ref="E13:E27" si="0">+C13/$C$28</f>
        <v>6.3492063492063489E-2</v>
      </c>
      <c r="F13" s="531">
        <f t="shared" ref="F13:F27" si="1">+D13/$D$28</f>
        <v>0.02</v>
      </c>
      <c r="G13" s="531">
        <f t="shared" ref="G13:G27" si="2">+B13/$B$28</f>
        <v>3.2211114027343654E-2</v>
      </c>
      <c r="H13" s="496" t="str">
        <f>VLOOKUP(A13,Tabla9[],2,0)</f>
        <v>GG</v>
      </c>
      <c r="J13" s="630" t="s">
        <v>2115</v>
      </c>
      <c r="K13" s="630" t="s">
        <v>2116</v>
      </c>
    </row>
    <row r="14" spans="1:11" ht="15.75" x14ac:dyDescent="0.25">
      <c r="A14" s="629" t="s">
        <v>2100</v>
      </c>
      <c r="B14" s="528">
        <v>0</v>
      </c>
      <c r="C14" s="529">
        <f>SUMIFS(Tabla3[Productos2],Tabla3[Sigla],H14)</f>
        <v>5</v>
      </c>
      <c r="D14" s="529">
        <f>COUNTIF(Tabla2[[Responsable ]],H14)</f>
        <v>10</v>
      </c>
      <c r="E14" s="530">
        <f t="shared" si="0"/>
        <v>7.9365079365079361E-2</v>
      </c>
      <c r="F14" s="531">
        <f t="shared" si="1"/>
        <v>0.1</v>
      </c>
      <c r="G14" s="531">
        <f t="shared" si="2"/>
        <v>0</v>
      </c>
      <c r="H14" s="496" t="str">
        <f>VLOOKUP(A14,Tabla9[],2,0)</f>
        <v>CG</v>
      </c>
      <c r="J14" s="630" t="s">
        <v>2117</v>
      </c>
      <c r="K14" s="630" t="s">
        <v>2118</v>
      </c>
    </row>
    <row r="15" spans="1:11" ht="15.75" x14ac:dyDescent="0.25">
      <c r="A15" s="629" t="s">
        <v>2058</v>
      </c>
      <c r="B15" s="528">
        <v>0</v>
      </c>
      <c r="C15" s="529">
        <f>SUMIFS(Tabla3[Productos2],Tabla3[Sigla],H15)</f>
        <v>3</v>
      </c>
      <c r="D15" s="529">
        <f>COUNTIF(Tabla2[[Responsable ]],H15)</f>
        <v>3</v>
      </c>
      <c r="E15" s="530">
        <f t="shared" si="0"/>
        <v>4.7619047619047616E-2</v>
      </c>
      <c r="F15" s="531">
        <f t="shared" si="1"/>
        <v>0.03</v>
      </c>
      <c r="G15" s="531">
        <f t="shared" si="2"/>
        <v>0</v>
      </c>
      <c r="H15" s="496" t="str">
        <f>VLOOKUP(A15,Tabla9[],2,0)</f>
        <v>DRA</v>
      </c>
      <c r="J15" s="630" t="s">
        <v>2119</v>
      </c>
      <c r="K15" s="630" t="s">
        <v>2120</v>
      </c>
    </row>
    <row r="16" spans="1:11" ht="15.75" x14ac:dyDescent="0.25">
      <c r="A16" s="629" t="s">
        <v>2109</v>
      </c>
      <c r="B16" s="528">
        <v>19652000</v>
      </c>
      <c r="C16" s="529">
        <f>SUMIFS(Tabla3[Productos2],Tabla3[Sigla],H16)</f>
        <v>2</v>
      </c>
      <c r="D16" s="529">
        <f>COUNTIF(Tabla2[[Responsable ]],H16)</f>
        <v>2</v>
      </c>
      <c r="E16" s="530">
        <f t="shared" si="0"/>
        <v>3.1746031746031744E-2</v>
      </c>
      <c r="F16" s="531">
        <f t="shared" si="1"/>
        <v>0.02</v>
      </c>
      <c r="G16" s="531">
        <f t="shared" si="2"/>
        <v>5.8612297487533098E-2</v>
      </c>
      <c r="H16" s="496" t="str">
        <f>VLOOKUP(A16,Tabla9[],2,0)</f>
        <v>Dcom</v>
      </c>
      <c r="J16" s="630" t="s">
        <v>1757</v>
      </c>
      <c r="K16" s="630" t="s">
        <v>2121</v>
      </c>
    </row>
    <row r="17" spans="1:18" ht="15.75" x14ac:dyDescent="0.25">
      <c r="A17" s="629" t="s">
        <v>427</v>
      </c>
      <c r="B17" s="528">
        <v>8856000</v>
      </c>
      <c r="C17" s="529">
        <f>SUMIFS(Tabla3[Productos2],Tabla3[Sigla],H17)</f>
        <v>15</v>
      </c>
      <c r="D17" s="529">
        <f>COUNTIF(Tabla2[[Responsable ]],H17)</f>
        <v>26</v>
      </c>
      <c r="E17" s="530">
        <f t="shared" si="0"/>
        <v>0.23809523809523808</v>
      </c>
      <c r="F17" s="531">
        <f t="shared" si="1"/>
        <v>0.26</v>
      </c>
      <c r="G17" s="531">
        <f t="shared" si="2"/>
        <v>2.6413113502421794E-2</v>
      </c>
      <c r="H17" s="496" t="str">
        <f>VLOOKUP(A17,Tabla9[],2,0)</f>
        <v>DPD</v>
      </c>
      <c r="J17" s="630" t="s">
        <v>2122</v>
      </c>
      <c r="K17" s="630" t="s">
        <v>2123</v>
      </c>
    </row>
    <row r="18" spans="1:18" ht="15.75" x14ac:dyDescent="0.25">
      <c r="A18" s="629" t="s">
        <v>1757</v>
      </c>
      <c r="B18" s="528">
        <v>1800000</v>
      </c>
      <c r="C18" s="529">
        <f>SUMIFS(Tabla3[Productos2],Tabla3[Sigla],H18)</f>
        <v>1</v>
      </c>
      <c r="D18" s="529">
        <f>COUNTIF(Tabla2[[Responsable ]],H18)</f>
        <v>6</v>
      </c>
      <c r="E18" s="530">
        <f t="shared" si="0"/>
        <v>1.5873015873015872E-2</v>
      </c>
      <c r="F18" s="531">
        <f t="shared" si="1"/>
        <v>0.06</v>
      </c>
      <c r="G18" s="531">
        <f t="shared" si="2"/>
        <v>5.3685190045572751E-3</v>
      </c>
      <c r="H18" s="496" t="str">
        <f>VLOOKUP(A18,Tabla9[],2,0)</f>
        <v>DJUR</v>
      </c>
      <c r="J18" s="630" t="s">
        <v>2124</v>
      </c>
      <c r="K18" s="630" t="s">
        <v>2125</v>
      </c>
    </row>
    <row r="19" spans="1:18" ht="15.75" x14ac:dyDescent="0.25">
      <c r="A19" s="629" t="s">
        <v>1758</v>
      </c>
      <c r="B19" s="528">
        <v>207910000</v>
      </c>
      <c r="C19" s="529">
        <f>SUMIFS(Tabla3[Productos2],Tabla3[Sigla],H19)</f>
        <v>7</v>
      </c>
      <c r="D19" s="529">
        <f>COUNTIF(Tabla2[[Responsable ]],H19)</f>
        <v>13</v>
      </c>
      <c r="E19" s="530">
        <f t="shared" si="0"/>
        <v>0.1111111111111111</v>
      </c>
      <c r="F19" s="531">
        <f t="shared" si="1"/>
        <v>0.13</v>
      </c>
      <c r="G19" s="531">
        <f t="shared" si="2"/>
        <v>0.62009377013194611</v>
      </c>
      <c r="H19" s="496" t="str">
        <f>VLOOKUP(A19,Tabla9[],2,0)</f>
        <v>RRHH</v>
      </c>
      <c r="J19" s="630" t="s">
        <v>1758</v>
      </c>
      <c r="K19" s="630" t="s">
        <v>2126</v>
      </c>
    </row>
    <row r="20" spans="1:18" ht="15.75" x14ac:dyDescent="0.25">
      <c r="A20" s="629" t="s">
        <v>1666</v>
      </c>
      <c r="B20" s="528">
        <v>0</v>
      </c>
      <c r="C20" s="529">
        <f>SUMIFS(Tabla3[Productos2],Tabla3[Sigla],H20)</f>
        <v>3</v>
      </c>
      <c r="D20" s="529">
        <f>COUNTIF(Tabla2[[Responsable ]],H20)</f>
        <v>2</v>
      </c>
      <c r="E20" s="530">
        <f t="shared" si="0"/>
        <v>4.7619047619047616E-2</v>
      </c>
      <c r="F20" s="531">
        <f t="shared" si="1"/>
        <v>0.02</v>
      </c>
      <c r="G20" s="531">
        <f t="shared" si="2"/>
        <v>0</v>
      </c>
      <c r="H20" s="496" t="str">
        <f>VLOOKUP(A20,Tabla9[],2,0)</f>
        <v>DF</v>
      </c>
      <c r="J20" s="630" t="s">
        <v>2127</v>
      </c>
      <c r="K20" s="630" t="s">
        <v>2128</v>
      </c>
    </row>
    <row r="21" spans="1:18" ht="15.75" x14ac:dyDescent="0.25">
      <c r="A21" s="629" t="s">
        <v>1667</v>
      </c>
      <c r="B21" s="528">
        <v>65865000</v>
      </c>
      <c r="C21" s="529">
        <f>SUMIFS(Tabla3[Productos2],Tabla3[Sigla],H21)</f>
        <v>3</v>
      </c>
      <c r="D21" s="529">
        <f>COUNTIF(Tabla2[[Responsable ]],H21)</f>
        <v>8</v>
      </c>
      <c r="E21" s="530">
        <f t="shared" si="0"/>
        <v>4.7619047619047616E-2</v>
      </c>
      <c r="F21" s="531">
        <f t="shared" si="1"/>
        <v>0.08</v>
      </c>
      <c r="G21" s="531">
        <f t="shared" si="2"/>
        <v>0.19644305790842495</v>
      </c>
      <c r="H21" s="496" t="str">
        <f>VLOOKUP(A21,Tabla9[],2,0)</f>
        <v>DADM</v>
      </c>
      <c r="J21" s="630" t="s">
        <v>2129</v>
      </c>
      <c r="K21" s="630" t="s">
        <v>2130</v>
      </c>
    </row>
    <row r="22" spans="1:18" ht="15.75" x14ac:dyDescent="0.25">
      <c r="A22" s="629" t="s">
        <v>526</v>
      </c>
      <c r="B22" s="528">
        <v>200000</v>
      </c>
      <c r="C22" s="529">
        <f>SUMIFS(Tabla3[Productos2],Tabla3[Sigla],H22)</f>
        <v>1</v>
      </c>
      <c r="D22" s="529">
        <f>COUNTIF(Tabla2[[Responsable ]],H22)</f>
        <v>3</v>
      </c>
      <c r="E22" s="530">
        <f t="shared" si="0"/>
        <v>1.5873015873015872E-2</v>
      </c>
      <c r="F22" s="531">
        <f t="shared" si="1"/>
        <v>0.03</v>
      </c>
      <c r="G22" s="531">
        <f t="shared" si="2"/>
        <v>5.9650211161747498E-4</v>
      </c>
      <c r="H22" s="496" t="str">
        <f>VLOOKUP(A22,Tabla9[],2,0)</f>
        <v>OAI</v>
      </c>
      <c r="J22" s="630" t="s">
        <v>2131</v>
      </c>
      <c r="K22" s="630" t="s">
        <v>2132</v>
      </c>
    </row>
    <row r="23" spans="1:18" ht="31.5" x14ac:dyDescent="0.25">
      <c r="A23" s="629" t="s">
        <v>1826</v>
      </c>
      <c r="B23" s="528">
        <v>880000</v>
      </c>
      <c r="C23" s="529">
        <f>SUMIFS(Tabla3[Productos2],Tabla3[Sigla],H23)</f>
        <v>2</v>
      </c>
      <c r="D23" s="529">
        <f>COUNTIF(Tabla2[[Responsable ]],H23)</f>
        <v>5</v>
      </c>
      <c r="E23" s="530">
        <f t="shared" si="0"/>
        <v>3.1746031746031744E-2</v>
      </c>
      <c r="F23" s="531">
        <f t="shared" si="1"/>
        <v>0.05</v>
      </c>
      <c r="G23" s="531">
        <f t="shared" si="2"/>
        <v>2.6246092911168901E-3</v>
      </c>
      <c r="H23" s="496" t="str">
        <f>VLOOKUP(A23,Tabla9[],2,0)</f>
        <v>DTIC</v>
      </c>
      <c r="J23" s="630" t="s">
        <v>1667</v>
      </c>
      <c r="K23" s="630" t="s">
        <v>2133</v>
      </c>
    </row>
    <row r="24" spans="1:18" ht="31.5" x14ac:dyDescent="0.25">
      <c r="A24" s="629" t="s">
        <v>2168</v>
      </c>
      <c r="B24" s="528">
        <v>441666.66666666669</v>
      </c>
      <c r="C24" s="529">
        <f>SUMIFS(Tabla3[Productos2],Tabla3[Sigla],H24)</f>
        <v>5</v>
      </c>
      <c r="D24" s="529">
        <f>COUNTIF(Tabla2[[Responsable ]],H24)</f>
        <v>6</v>
      </c>
      <c r="E24" s="530">
        <f t="shared" si="0"/>
        <v>7.9365079365079361E-2</v>
      </c>
      <c r="F24" s="531">
        <f t="shared" si="1"/>
        <v>0.06</v>
      </c>
      <c r="G24" s="531">
        <f t="shared" si="2"/>
        <v>1.3172754964885908E-3</v>
      </c>
      <c r="H24" s="496" t="str">
        <f>VLOOKUP(A24,Tabla9[],2,0)</f>
        <v>DPRL</v>
      </c>
      <c r="J24" s="630" t="s">
        <v>2134</v>
      </c>
      <c r="K24" s="630" t="s">
        <v>2135</v>
      </c>
      <c r="O24" s="685"/>
      <c r="R24" s="644"/>
    </row>
    <row r="25" spans="1:18" ht="31.5" x14ac:dyDescent="0.25">
      <c r="A25" s="629" t="s">
        <v>2166</v>
      </c>
      <c r="B25" s="528">
        <f>+B24</f>
        <v>441666.66666666669</v>
      </c>
      <c r="C25" s="529">
        <f>SUMIFS(Tabla3[Productos2],Tabla3[Sigla],H25)</f>
        <v>5</v>
      </c>
      <c r="D25" s="529">
        <f>COUNTIF(Tabla2[[Responsable ]],H25)</f>
        <v>6</v>
      </c>
      <c r="E25" s="530">
        <f t="shared" si="0"/>
        <v>7.9365079365079361E-2</v>
      </c>
      <c r="F25" s="531">
        <f t="shared" si="1"/>
        <v>0.06</v>
      </c>
      <c r="G25" s="531">
        <f t="shared" si="2"/>
        <v>1.3172754964885908E-3</v>
      </c>
      <c r="H25" s="496" t="str">
        <f>VLOOKUP(A25,Tabla9[],2,0)</f>
        <v>DPSFS</v>
      </c>
      <c r="J25" s="630" t="s">
        <v>2136</v>
      </c>
      <c r="K25" s="630" t="s">
        <v>2137</v>
      </c>
      <c r="O25" s="685"/>
      <c r="R25" s="644"/>
    </row>
    <row r="26" spans="1:18" ht="31.5" x14ac:dyDescent="0.25">
      <c r="A26" s="629" t="s">
        <v>2172</v>
      </c>
      <c r="B26" s="528">
        <f>+B25</f>
        <v>441666.66666666669</v>
      </c>
      <c r="C26" s="529">
        <v>5</v>
      </c>
      <c r="D26" s="529">
        <f>COUNTIF(Tabla2[[Responsable ]],H26)</f>
        <v>6</v>
      </c>
      <c r="E26" s="530">
        <f t="shared" si="0"/>
        <v>7.9365079365079361E-2</v>
      </c>
      <c r="F26" s="531">
        <f t="shared" si="1"/>
        <v>0.06</v>
      </c>
      <c r="G26" s="531">
        <f t="shared" si="2"/>
        <v>1.3172754964885908E-3</v>
      </c>
      <c r="H26" s="496" t="str">
        <f>VLOOKUP(A26,Tabla9[],2,0)</f>
        <v>DPSVDS</v>
      </c>
      <c r="J26" s="630" t="s">
        <v>2138</v>
      </c>
      <c r="K26" s="630" t="s">
        <v>2139</v>
      </c>
      <c r="R26" s="644"/>
    </row>
    <row r="27" spans="1:18" ht="32.25" thickBot="1" x14ac:dyDescent="0.3">
      <c r="A27" s="629" t="s">
        <v>2160</v>
      </c>
      <c r="B27" s="532">
        <v>18000000</v>
      </c>
      <c r="C27" s="529">
        <f>SUMIFS(Tabla3[Productos2],Tabla3[Sigla],H27)</f>
        <v>2</v>
      </c>
      <c r="D27" s="529">
        <f>COUNTIF(Tabla2[[Responsable ]],H27)</f>
        <v>2</v>
      </c>
      <c r="E27" s="530">
        <f t="shared" si="0"/>
        <v>3.1746031746031744E-2</v>
      </c>
      <c r="F27" s="531">
        <f t="shared" si="1"/>
        <v>0.02</v>
      </c>
      <c r="G27" s="531">
        <f t="shared" si="2"/>
        <v>5.3685190045572755E-2</v>
      </c>
      <c r="H27" s="496" t="str">
        <f>VLOOKUP(A27,Tabla9[],2,0)</f>
        <v>DEMD</v>
      </c>
      <c r="J27" s="630" t="s">
        <v>2140</v>
      </c>
      <c r="K27" s="630" t="s">
        <v>2141</v>
      </c>
    </row>
    <row r="28" spans="1:18" ht="8.25" customHeight="1" thickBot="1" x14ac:dyDescent="0.25">
      <c r="A28" s="533" t="s">
        <v>1739</v>
      </c>
      <c r="B28" s="534">
        <f t="shared" ref="B28:G28" si="3">SUM(B13:B27)</f>
        <v>335288000.00000006</v>
      </c>
      <c r="C28" s="535">
        <f t="shared" si="3"/>
        <v>63</v>
      </c>
      <c r="D28" s="535">
        <f t="shared" si="3"/>
        <v>100</v>
      </c>
      <c r="E28" s="536">
        <f t="shared" si="3"/>
        <v>0.99999999999999989</v>
      </c>
      <c r="F28" s="537">
        <f t="shared" si="3"/>
        <v>1.0000000000000002</v>
      </c>
      <c r="G28" s="538">
        <f t="shared" si="3"/>
        <v>0.99999999999999978</v>
      </c>
      <c r="J28" s="630" t="s">
        <v>2142</v>
      </c>
      <c r="K28" s="630" t="s">
        <v>2143</v>
      </c>
    </row>
    <row r="29" spans="1:18" hidden="1" x14ac:dyDescent="0.2">
      <c r="J29" s="630" t="s">
        <v>2144</v>
      </c>
      <c r="K29" s="630" t="s">
        <v>2145</v>
      </c>
    </row>
    <row r="30" spans="1:18" hidden="1" x14ac:dyDescent="0.2">
      <c r="B30" s="644">
        <f>+B28-[1]base!C424</f>
        <v>0</v>
      </c>
      <c r="J30" s="630" t="s">
        <v>2146</v>
      </c>
      <c r="K30" s="630" t="s">
        <v>2147</v>
      </c>
    </row>
    <row r="31" spans="1:18" hidden="1" x14ac:dyDescent="0.2">
      <c r="J31" s="630" t="s">
        <v>1666</v>
      </c>
      <c r="K31" s="630" t="s">
        <v>2148</v>
      </c>
    </row>
    <row r="32" spans="1:18" hidden="1" x14ac:dyDescent="0.2">
      <c r="J32" s="630" t="s">
        <v>2149</v>
      </c>
      <c r="K32" s="630" t="s">
        <v>2150</v>
      </c>
    </row>
    <row r="33" spans="10:11" hidden="1" x14ac:dyDescent="0.2">
      <c r="J33" s="630" t="s">
        <v>2151</v>
      </c>
      <c r="K33" s="630" t="s">
        <v>2152</v>
      </c>
    </row>
    <row r="34" spans="10:11" hidden="1" x14ac:dyDescent="0.2">
      <c r="J34" s="630" t="s">
        <v>2153</v>
      </c>
      <c r="K34" s="630" t="s">
        <v>2154</v>
      </c>
    </row>
    <row r="35" spans="10:11" hidden="1" x14ac:dyDescent="0.2">
      <c r="J35" s="630" t="s">
        <v>1826</v>
      </c>
      <c r="K35" s="630" t="s">
        <v>2155</v>
      </c>
    </row>
    <row r="36" spans="10:11" hidden="1" x14ac:dyDescent="0.2">
      <c r="J36" s="630" t="s">
        <v>2156</v>
      </c>
      <c r="K36" s="630" t="s">
        <v>2157</v>
      </c>
    </row>
    <row r="37" spans="10:11" hidden="1" x14ac:dyDescent="0.2">
      <c r="J37" s="630" t="s">
        <v>2158</v>
      </c>
      <c r="K37" s="630" t="s">
        <v>509</v>
      </c>
    </row>
    <row r="38" spans="10:11" hidden="1" x14ac:dyDescent="0.2">
      <c r="J38" s="630" t="s">
        <v>2159</v>
      </c>
      <c r="K38" s="630" t="s">
        <v>482</v>
      </c>
    </row>
    <row r="39" spans="10:11" hidden="1" x14ac:dyDescent="0.2">
      <c r="J39" s="630" t="s">
        <v>2160</v>
      </c>
      <c r="K39" s="630" t="s">
        <v>2161</v>
      </c>
    </row>
    <row r="40" spans="10:11" hidden="1" x14ac:dyDescent="0.2">
      <c r="J40" s="630" t="s">
        <v>2162</v>
      </c>
      <c r="K40" s="630" t="s">
        <v>2163</v>
      </c>
    </row>
    <row r="41" spans="10:11" hidden="1" x14ac:dyDescent="0.2">
      <c r="J41" s="630" t="s">
        <v>2164</v>
      </c>
      <c r="K41" s="630" t="s">
        <v>2165</v>
      </c>
    </row>
    <row r="42" spans="10:11" hidden="1" x14ac:dyDescent="0.2">
      <c r="J42" s="630" t="s">
        <v>2166</v>
      </c>
      <c r="K42" s="630" t="s">
        <v>2167</v>
      </c>
    </row>
    <row r="43" spans="10:11" hidden="1" x14ac:dyDescent="0.2">
      <c r="J43" s="630" t="s">
        <v>2168</v>
      </c>
      <c r="K43" s="630" t="s">
        <v>2169</v>
      </c>
    </row>
    <row r="44" spans="10:11" hidden="1" x14ac:dyDescent="0.2">
      <c r="J44" s="630" t="s">
        <v>2170</v>
      </c>
      <c r="K44" s="630" t="s">
        <v>2171</v>
      </c>
    </row>
    <row r="45" spans="10:11" ht="14.1" customHeight="1" x14ac:dyDescent="0.2">
      <c r="J45" s="634" t="s">
        <v>2172</v>
      </c>
      <c r="K45" s="630" t="s">
        <v>2173</v>
      </c>
    </row>
    <row r="46" spans="10:11" x14ac:dyDescent="0.2">
      <c r="J46" s="671" t="s">
        <v>2109</v>
      </c>
      <c r="K46" s="671" t="s">
        <v>2426</v>
      </c>
    </row>
  </sheetData>
  <mergeCells count="3">
    <mergeCell ref="A4:B4"/>
    <mergeCell ref="A11:C11"/>
    <mergeCell ref="A1:K1"/>
  </mergeCells>
  <pageMargins left="0.7" right="0.7" top="0.75" bottom="0.75" header="0.3" footer="0.3"/>
  <pageSetup scale="67" orientation="portrait" r:id="rId1"/>
  <rowBreaks count="1" manualBreakCount="1">
    <brk id="28" max="6" man="1"/>
  </rowBreaks>
  <ignoredErrors>
    <ignoredError sqref="E28:G28 E13:G13" evalError="1"/>
  </ignoredErrors>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H211"/>
  <sheetViews>
    <sheetView showGridLines="0" workbookViewId="0">
      <selection activeCell="E15" sqref="E15"/>
    </sheetView>
  </sheetViews>
  <sheetFormatPr defaultColWidth="11.42578125" defaultRowHeight="15" x14ac:dyDescent="0.25"/>
  <cols>
    <col min="1" max="4" width="8.42578125" style="36" customWidth="1"/>
    <col min="5" max="5" width="53.42578125" style="36" customWidth="1"/>
    <col min="6" max="6" width="14.140625" style="36" customWidth="1"/>
    <col min="7" max="7" width="11.42578125" style="36"/>
    <col min="8" max="60" width="11.42578125" style="117"/>
    <col min="61" max="16384" width="11.42578125" style="3"/>
  </cols>
  <sheetData>
    <row r="1" spans="1:49" customFormat="1" x14ac:dyDescent="0.25">
      <c r="C1" s="1"/>
      <c r="D1" s="1"/>
      <c r="E1" s="1"/>
      <c r="F1" s="1"/>
      <c r="G1" s="1"/>
      <c r="H1" s="1"/>
      <c r="I1" s="1"/>
      <c r="J1" s="1"/>
      <c r="K1" s="1"/>
      <c r="L1" s="1"/>
      <c r="M1" s="1"/>
      <c r="N1" s="1"/>
      <c r="O1" s="1"/>
      <c r="P1" s="171"/>
      <c r="Q1" s="167"/>
      <c r="R1" s="167"/>
      <c r="S1" s="167"/>
      <c r="T1" s="169"/>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row>
    <row r="2" spans="1:49" customFormat="1" ht="15.75" x14ac:dyDescent="0.25">
      <c r="C2" s="36"/>
      <c r="D2" s="1"/>
      <c r="E2" s="156">
        <f>'Formulario PPGR1'!G2</f>
        <v>0</v>
      </c>
      <c r="F2" s="1"/>
      <c r="G2" s="1"/>
      <c r="H2" s="1"/>
      <c r="I2" s="1"/>
      <c r="J2" s="1"/>
      <c r="K2" s="1"/>
      <c r="L2" s="1"/>
      <c r="M2" s="1"/>
      <c r="N2" s="1"/>
      <c r="O2" s="1"/>
      <c r="P2" s="171"/>
      <c r="Q2" s="167"/>
      <c r="R2" s="167"/>
      <c r="S2" s="167"/>
      <c r="T2" s="169"/>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row>
    <row r="3" spans="1:49" customFormat="1" x14ac:dyDescent="0.25">
      <c r="C3" s="36"/>
      <c r="D3" s="1"/>
      <c r="E3" s="157" t="e">
        <f>'Formulario PPGR1'!#REF!</f>
        <v>#REF!</v>
      </c>
      <c r="F3" s="1"/>
      <c r="G3" s="1"/>
      <c r="H3" s="1"/>
      <c r="I3" s="1"/>
      <c r="J3" s="1"/>
      <c r="K3" s="1"/>
      <c r="L3" s="1"/>
      <c r="M3" s="1"/>
      <c r="N3" s="1"/>
      <c r="O3" s="1"/>
      <c r="P3" s="171"/>
      <c r="Q3" s="167"/>
      <c r="R3" s="167"/>
      <c r="S3" s="167"/>
      <c r="T3" s="169"/>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pans="1:49" customFormat="1" x14ac:dyDescent="0.25">
      <c r="C4" s="36"/>
      <c r="D4" s="1"/>
      <c r="E4" s="158" t="e">
        <f>'Formulario PPGR1'!#REF!</f>
        <v>#REF!</v>
      </c>
      <c r="F4" s="1"/>
      <c r="G4" s="1"/>
      <c r="H4" s="1"/>
      <c r="I4" s="1"/>
      <c r="J4" s="1"/>
      <c r="K4" s="1"/>
      <c r="L4" s="1"/>
      <c r="M4" s="1"/>
      <c r="N4" s="1"/>
      <c r="O4" s="1"/>
      <c r="P4" s="171"/>
      <c r="Q4" s="167"/>
      <c r="R4" s="167"/>
      <c r="S4" s="167"/>
      <c r="T4" s="169"/>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row>
    <row r="5" spans="1:49" customFormat="1" x14ac:dyDescent="0.25">
      <c r="C5" s="36"/>
      <c r="D5" s="1"/>
      <c r="E5" s="158" t="s">
        <v>1613</v>
      </c>
      <c r="F5" s="1"/>
      <c r="G5" s="1"/>
      <c r="H5" s="1"/>
      <c r="I5" s="1"/>
      <c r="J5" s="1"/>
      <c r="K5" s="1"/>
      <c r="L5" s="1"/>
      <c r="M5" s="1"/>
      <c r="N5" s="1"/>
      <c r="O5" s="1"/>
      <c r="P5" s="171"/>
      <c r="Q5" s="167"/>
      <c r="R5" s="167"/>
      <c r="S5" s="167"/>
      <c r="T5" s="169"/>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row>
    <row r="6" spans="1:49" customFormat="1" x14ac:dyDescent="0.25">
      <c r="C6" s="1"/>
      <c r="D6" s="1"/>
      <c r="E6" s="158" t="e">
        <f>'Formulario PPGR1'!#REF!</f>
        <v>#REF!</v>
      </c>
      <c r="F6" s="1"/>
      <c r="G6" s="1"/>
      <c r="H6" s="1"/>
      <c r="I6" s="1"/>
      <c r="J6" s="1"/>
      <c r="K6" s="1"/>
      <c r="L6" s="1"/>
      <c r="M6" s="1"/>
      <c r="N6" s="1"/>
      <c r="O6" s="1"/>
      <c r="P6" s="1"/>
      <c r="Q6" s="1"/>
      <c r="R6" s="167"/>
      <c r="S6" s="167"/>
      <c r="T6" s="169"/>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row>
    <row r="7" spans="1:49" ht="16.5" customHeight="1" x14ac:dyDescent="0.2">
      <c r="A7" s="117"/>
      <c r="B7" s="117"/>
      <c r="C7" s="117"/>
      <c r="D7" s="117"/>
      <c r="E7" s="117"/>
      <c r="F7" s="117"/>
      <c r="G7" s="117"/>
    </row>
    <row r="8" spans="1:49" ht="48" customHeight="1" x14ac:dyDescent="0.2">
      <c r="A8" s="5" t="s">
        <v>426</v>
      </c>
      <c r="B8" s="5" t="s">
        <v>30</v>
      </c>
      <c r="C8" s="5" t="s">
        <v>7</v>
      </c>
      <c r="D8" s="5" t="s">
        <v>8</v>
      </c>
      <c r="E8" s="6" t="s">
        <v>61</v>
      </c>
      <c r="F8" s="7" t="s">
        <v>316</v>
      </c>
      <c r="G8" s="7" t="s">
        <v>9</v>
      </c>
    </row>
    <row r="9" spans="1:49" ht="12.75" x14ac:dyDescent="0.2">
      <c r="A9" s="8">
        <v>3</v>
      </c>
      <c r="B9" s="9"/>
      <c r="C9" s="9"/>
      <c r="D9" s="9"/>
      <c r="E9" s="10" t="s">
        <v>31</v>
      </c>
      <c r="F9" s="11">
        <f>+F10</f>
        <v>0</v>
      </c>
      <c r="G9" s="11">
        <f>G10</f>
        <v>0</v>
      </c>
    </row>
    <row r="10" spans="1:49" ht="12.75" x14ac:dyDescent="0.2">
      <c r="A10" s="12"/>
      <c r="B10" s="12">
        <v>31</v>
      </c>
      <c r="C10" s="13"/>
      <c r="D10" s="13"/>
      <c r="E10" s="133" t="s">
        <v>32</v>
      </c>
      <c r="F10" s="15">
        <f>SUM(F11:F12)</f>
        <v>0</v>
      </c>
      <c r="G10" s="16">
        <f>G11+G12</f>
        <v>0</v>
      </c>
    </row>
    <row r="11" spans="1:49" ht="12.75" x14ac:dyDescent="0.2">
      <c r="A11" s="17"/>
      <c r="B11" s="17"/>
      <c r="C11" s="17">
        <v>311</v>
      </c>
      <c r="D11" s="18"/>
      <c r="E11" s="131" t="s">
        <v>33</v>
      </c>
      <c r="F11" s="20"/>
      <c r="G11" s="21" t="str">
        <f>IFERROR(F11/$F$30*100,"0.00")</f>
        <v>0.00</v>
      </c>
    </row>
    <row r="12" spans="1:49" ht="12.75" x14ac:dyDescent="0.2">
      <c r="A12" s="17"/>
      <c r="B12" s="17"/>
      <c r="C12" s="17">
        <v>312</v>
      </c>
      <c r="D12" s="18"/>
      <c r="E12" s="131" t="s">
        <v>53</v>
      </c>
      <c r="F12" s="20"/>
      <c r="G12" s="21" t="str">
        <f>IFERROR(F12/$F$30*100,"0.00")</f>
        <v>0.00</v>
      </c>
    </row>
    <row r="13" spans="1:49" ht="12.75" x14ac:dyDescent="0.2">
      <c r="A13" s="22">
        <v>4</v>
      </c>
      <c r="B13" s="23"/>
      <c r="C13" s="23"/>
      <c r="D13" s="23"/>
      <c r="E13" s="24" t="s">
        <v>34</v>
      </c>
      <c r="F13" s="25">
        <f>+F14+F19</f>
        <v>0</v>
      </c>
      <c r="G13" s="25">
        <f>G14+G19</f>
        <v>0</v>
      </c>
    </row>
    <row r="14" spans="1:49" ht="12.75" x14ac:dyDescent="0.2">
      <c r="A14" s="12"/>
      <c r="B14" s="12">
        <v>41</v>
      </c>
      <c r="C14" s="12"/>
      <c r="D14" s="13"/>
      <c r="E14" s="14" t="s">
        <v>35</v>
      </c>
      <c r="F14" s="26">
        <f>SUM(F15:F18)</f>
        <v>0</v>
      </c>
      <c r="G14" s="27">
        <f>SUM(G15:G18)</f>
        <v>0</v>
      </c>
    </row>
    <row r="15" spans="1:49" ht="12.75" x14ac:dyDescent="0.2">
      <c r="A15" s="17"/>
      <c r="B15" s="17"/>
      <c r="C15" s="17">
        <v>411</v>
      </c>
      <c r="D15" s="18"/>
      <c r="E15" s="131" t="s">
        <v>462</v>
      </c>
      <c r="F15" s="20"/>
      <c r="G15" s="21" t="str">
        <f>IFERROR(F15/$F$30*100,"0.00")</f>
        <v>0.00</v>
      </c>
    </row>
    <row r="16" spans="1:49" ht="12.75" x14ac:dyDescent="0.2">
      <c r="A16" s="17"/>
      <c r="B16" s="17"/>
      <c r="C16" s="17">
        <v>412</v>
      </c>
      <c r="D16" s="18"/>
      <c r="E16" s="131" t="s">
        <v>54</v>
      </c>
      <c r="F16" s="20"/>
      <c r="G16" s="21" t="str">
        <f>IFERROR(F16/$F$30*100,"0.00")</f>
        <v>0.00</v>
      </c>
    </row>
    <row r="17" spans="1:7" ht="12.75" x14ac:dyDescent="0.2">
      <c r="A17" s="17"/>
      <c r="B17" s="17"/>
      <c r="C17" s="17">
        <v>413</v>
      </c>
      <c r="D17" s="18"/>
      <c r="E17" s="131" t="s">
        <v>465</v>
      </c>
      <c r="F17" s="20"/>
      <c r="G17" s="21" t="str">
        <f>IFERROR(F17/$F$30*100,"0.00")</f>
        <v>0.00</v>
      </c>
    </row>
    <row r="18" spans="1:7" ht="12.75" x14ac:dyDescent="0.2">
      <c r="A18" s="17"/>
      <c r="B18" s="17"/>
      <c r="C18" s="17">
        <v>414</v>
      </c>
      <c r="D18" s="18"/>
      <c r="E18" s="132" t="s">
        <v>62</v>
      </c>
      <c r="F18" s="20"/>
      <c r="G18" s="21" t="str">
        <f>IFERROR(F18/$F$30*100,"0.00")</f>
        <v>0.00</v>
      </c>
    </row>
    <row r="19" spans="1:7" ht="12.75" x14ac:dyDescent="0.2">
      <c r="A19" s="12"/>
      <c r="B19" s="12">
        <v>42</v>
      </c>
      <c r="C19" s="12"/>
      <c r="D19" s="13"/>
      <c r="E19" s="133" t="s">
        <v>36</v>
      </c>
      <c r="F19" s="26">
        <f>SUM(F20:F21)</f>
        <v>0</v>
      </c>
      <c r="G19" s="27">
        <f>G20+G21</f>
        <v>0</v>
      </c>
    </row>
    <row r="20" spans="1:7" ht="12.75" x14ac:dyDescent="0.2">
      <c r="A20" s="17"/>
      <c r="B20" s="17"/>
      <c r="C20" s="17">
        <v>421</v>
      </c>
      <c r="D20" s="18"/>
      <c r="E20" s="131" t="s">
        <v>463</v>
      </c>
      <c r="F20" s="20"/>
      <c r="G20" s="21" t="str">
        <f>IFERROR(F20/$F$30*100,"0.00")</f>
        <v>0.00</v>
      </c>
    </row>
    <row r="21" spans="1:7" ht="12.75" x14ac:dyDescent="0.2">
      <c r="A21" s="17"/>
      <c r="B21" s="17"/>
      <c r="C21" s="17">
        <v>422</v>
      </c>
      <c r="D21" s="18"/>
      <c r="E21" s="131" t="s">
        <v>464</v>
      </c>
      <c r="F21" s="20"/>
      <c r="G21" s="21" t="str">
        <f>IFERROR(F21/$F$30*100,"0.00")</f>
        <v>0.00</v>
      </c>
    </row>
    <row r="22" spans="1:7" ht="12.75" x14ac:dyDescent="0.2">
      <c r="A22" s="22">
        <v>5</v>
      </c>
      <c r="B22" s="23"/>
      <c r="C22" s="23"/>
      <c r="D22" s="23"/>
      <c r="E22" s="24" t="s">
        <v>37</v>
      </c>
      <c r="F22" s="25">
        <f>+F23</f>
        <v>0</v>
      </c>
      <c r="G22" s="25">
        <f>G23</f>
        <v>0</v>
      </c>
    </row>
    <row r="23" spans="1:7" ht="12.75" x14ac:dyDescent="0.2">
      <c r="A23" s="12"/>
      <c r="B23" s="12">
        <v>52</v>
      </c>
      <c r="C23" s="12"/>
      <c r="D23" s="13"/>
      <c r="E23" s="14" t="s">
        <v>38</v>
      </c>
      <c r="F23" s="26">
        <f>SUM(F24:F29)</f>
        <v>0</v>
      </c>
      <c r="G23" s="27">
        <f>SUM(G24:G29)</f>
        <v>0</v>
      </c>
    </row>
    <row r="24" spans="1:7" ht="14.25" customHeight="1" x14ac:dyDescent="0.2">
      <c r="A24" s="18"/>
      <c r="B24" s="17"/>
      <c r="C24" s="17">
        <v>521</v>
      </c>
      <c r="D24" s="18"/>
      <c r="E24" s="19" t="s">
        <v>39</v>
      </c>
      <c r="F24" s="20"/>
      <c r="G24" s="21" t="str">
        <f t="shared" ref="G24:G29" si="0">IFERROR(F24/$F$30*100,"0.00")</f>
        <v>0.00</v>
      </c>
    </row>
    <row r="25" spans="1:7" ht="12.75" x14ac:dyDescent="0.2">
      <c r="A25" s="18"/>
      <c r="B25" s="18"/>
      <c r="C25" s="17">
        <v>522</v>
      </c>
      <c r="D25" s="18"/>
      <c r="E25" s="19" t="s">
        <v>40</v>
      </c>
      <c r="F25" s="20"/>
      <c r="G25" s="21" t="str">
        <f t="shared" si="0"/>
        <v>0.00</v>
      </c>
    </row>
    <row r="26" spans="1:7" ht="14.25" customHeight="1" x14ac:dyDescent="0.2">
      <c r="A26" s="18"/>
      <c r="B26" s="18"/>
      <c r="C26" s="17">
        <v>523</v>
      </c>
      <c r="D26" s="18"/>
      <c r="E26" s="19" t="s">
        <v>41</v>
      </c>
      <c r="F26" s="20"/>
      <c r="G26" s="21" t="str">
        <f t="shared" si="0"/>
        <v>0.00</v>
      </c>
    </row>
    <row r="27" spans="1:7" ht="12.75" x14ac:dyDescent="0.2">
      <c r="A27" s="18"/>
      <c r="B27" s="18"/>
      <c r="C27" s="17">
        <v>524</v>
      </c>
      <c r="D27" s="18"/>
      <c r="E27" s="19" t="s">
        <v>42</v>
      </c>
      <c r="F27" s="20"/>
      <c r="G27" s="21" t="str">
        <f t="shared" si="0"/>
        <v>0.00</v>
      </c>
    </row>
    <row r="28" spans="1:7" ht="12.75" x14ac:dyDescent="0.2">
      <c r="A28" s="18"/>
      <c r="B28" s="18"/>
      <c r="C28" s="17">
        <v>525</v>
      </c>
      <c r="D28" s="18"/>
      <c r="E28" s="19" t="s">
        <v>43</v>
      </c>
      <c r="F28" s="20"/>
      <c r="G28" s="21" t="str">
        <f t="shared" si="0"/>
        <v>0.00</v>
      </c>
    </row>
    <row r="29" spans="1:7" ht="12.75" x14ac:dyDescent="0.2">
      <c r="A29" s="28"/>
      <c r="B29" s="28"/>
      <c r="C29" s="29">
        <v>526</v>
      </c>
      <c r="D29" s="28"/>
      <c r="E29" s="30" t="s">
        <v>44</v>
      </c>
      <c r="F29" s="31"/>
      <c r="G29" s="32" t="str">
        <f t="shared" si="0"/>
        <v>0.00</v>
      </c>
    </row>
    <row r="30" spans="1:7" ht="12.75" x14ac:dyDescent="0.2">
      <c r="A30" s="33"/>
      <c r="B30" s="33"/>
      <c r="C30" s="33"/>
      <c r="D30" s="33"/>
      <c r="E30" s="34" t="s">
        <v>45</v>
      </c>
      <c r="F30" s="35">
        <f>+F22+F13+F9</f>
        <v>0</v>
      </c>
      <c r="G30" s="35">
        <f>+G22+G13+G9</f>
        <v>0</v>
      </c>
    </row>
    <row r="31" spans="1:7" s="117" customFormat="1" x14ac:dyDescent="0.25">
      <c r="A31" s="118"/>
      <c r="B31" s="118"/>
      <c r="C31" s="118"/>
      <c r="D31" s="118"/>
      <c r="E31" s="118"/>
      <c r="F31" s="118"/>
      <c r="G31" s="118"/>
    </row>
    <row r="32" spans="1:7" s="117" customFormat="1" x14ac:dyDescent="0.25">
      <c r="A32" s="118"/>
      <c r="B32" s="118"/>
      <c r="C32" s="118"/>
      <c r="D32" s="118"/>
      <c r="E32" s="118"/>
      <c r="F32" s="118"/>
      <c r="G32" s="118"/>
    </row>
    <row r="33" spans="1:7" s="117" customFormat="1" x14ac:dyDescent="0.25">
      <c r="A33" s="118"/>
      <c r="B33" s="118"/>
      <c r="C33" s="118"/>
      <c r="D33" s="118"/>
      <c r="E33" s="118"/>
      <c r="F33" s="118"/>
      <c r="G33" s="118"/>
    </row>
    <row r="34" spans="1:7" s="117" customFormat="1" x14ac:dyDescent="0.25">
      <c r="A34" s="118"/>
      <c r="B34" s="118"/>
      <c r="C34" s="118"/>
      <c r="D34" s="118"/>
      <c r="E34" s="118"/>
      <c r="F34" s="118"/>
      <c r="G34" s="118"/>
    </row>
    <row r="35" spans="1:7" s="117" customFormat="1" x14ac:dyDescent="0.25">
      <c r="A35" s="118"/>
      <c r="B35" s="118"/>
      <c r="C35" s="118"/>
      <c r="D35" s="118"/>
      <c r="E35" s="118"/>
      <c r="F35" s="118"/>
      <c r="G35" s="118"/>
    </row>
    <row r="36" spans="1:7" s="117" customFormat="1" x14ac:dyDescent="0.25">
      <c r="A36" s="118"/>
      <c r="B36" s="118"/>
      <c r="C36" s="118"/>
      <c r="D36" s="118"/>
      <c r="E36" s="118"/>
      <c r="F36" s="118"/>
      <c r="G36" s="118"/>
    </row>
    <row r="37" spans="1:7" s="117" customFormat="1" x14ac:dyDescent="0.25">
      <c r="A37" s="118"/>
      <c r="B37" s="118"/>
      <c r="C37" s="118"/>
      <c r="D37" s="118"/>
      <c r="E37" s="118"/>
      <c r="F37" s="118"/>
      <c r="G37" s="118"/>
    </row>
    <row r="38" spans="1:7" s="117" customFormat="1" x14ac:dyDescent="0.25">
      <c r="A38" s="118"/>
      <c r="B38" s="118"/>
      <c r="C38" s="118"/>
      <c r="D38" s="118"/>
      <c r="E38" s="118"/>
      <c r="F38" s="118"/>
      <c r="G38" s="118"/>
    </row>
    <row r="39" spans="1:7" s="117" customFormat="1" x14ac:dyDescent="0.25">
      <c r="A39" s="119"/>
      <c r="B39" s="119"/>
      <c r="C39" s="119"/>
      <c r="D39" s="119"/>
      <c r="E39" s="119"/>
      <c r="F39" s="119"/>
      <c r="G39" s="119"/>
    </row>
    <row r="40" spans="1:7" s="117" customFormat="1" x14ac:dyDescent="0.25">
      <c r="A40" s="119"/>
      <c r="B40" s="119"/>
      <c r="C40" s="119"/>
      <c r="D40" s="119"/>
      <c r="E40" s="119"/>
      <c r="F40" s="119"/>
      <c r="G40" s="119"/>
    </row>
    <row r="41" spans="1:7" s="117" customFormat="1" x14ac:dyDescent="0.25">
      <c r="A41" s="119"/>
      <c r="B41" s="119"/>
      <c r="C41" s="119"/>
      <c r="D41" s="119"/>
      <c r="E41" s="119"/>
      <c r="F41" s="119"/>
      <c r="G41" s="119"/>
    </row>
    <row r="42" spans="1:7" s="117" customFormat="1" x14ac:dyDescent="0.25">
      <c r="A42" s="119"/>
      <c r="B42" s="119"/>
      <c r="C42" s="119"/>
      <c r="D42" s="119"/>
      <c r="E42" s="119"/>
      <c r="F42" s="119"/>
      <c r="G42" s="119"/>
    </row>
    <row r="43" spans="1:7" s="117" customFormat="1" x14ac:dyDescent="0.25">
      <c r="A43" s="119"/>
      <c r="B43" s="119"/>
      <c r="C43" s="119"/>
      <c r="D43" s="119"/>
      <c r="E43" s="119"/>
      <c r="F43" s="119"/>
      <c r="G43" s="119"/>
    </row>
    <row r="44" spans="1:7" s="117" customFormat="1" x14ac:dyDescent="0.25">
      <c r="A44" s="119"/>
      <c r="B44" s="119"/>
      <c r="C44" s="119"/>
      <c r="D44" s="119"/>
      <c r="E44" s="119"/>
      <c r="F44" s="119"/>
      <c r="G44" s="119"/>
    </row>
    <row r="45" spans="1:7" s="117" customFormat="1" x14ac:dyDescent="0.25">
      <c r="A45" s="119"/>
      <c r="B45" s="119"/>
      <c r="C45" s="119"/>
      <c r="D45" s="119"/>
      <c r="E45" s="119"/>
      <c r="F45" s="119"/>
      <c r="G45" s="119"/>
    </row>
    <row r="46" spans="1:7" s="117" customFormat="1" x14ac:dyDescent="0.25">
      <c r="A46" s="119"/>
      <c r="B46" s="119"/>
      <c r="C46" s="119"/>
      <c r="D46" s="119"/>
      <c r="E46" s="119"/>
      <c r="F46" s="119"/>
      <c r="G46" s="119"/>
    </row>
    <row r="47" spans="1:7" s="117" customFormat="1" x14ac:dyDescent="0.25">
      <c r="A47" s="119"/>
      <c r="B47" s="119"/>
      <c r="C47" s="119"/>
      <c r="D47" s="119"/>
      <c r="E47" s="119"/>
      <c r="F47" s="119"/>
      <c r="G47" s="119"/>
    </row>
    <row r="48" spans="1:7" s="117" customFormat="1" x14ac:dyDescent="0.25">
      <c r="A48" s="119"/>
      <c r="B48" s="119"/>
      <c r="C48" s="119"/>
      <c r="D48" s="119"/>
      <c r="E48" s="119"/>
      <c r="F48" s="119"/>
      <c r="G48" s="119"/>
    </row>
    <row r="49" spans="1:7" s="117" customFormat="1" x14ac:dyDescent="0.25">
      <c r="A49" s="119"/>
      <c r="B49" s="119"/>
      <c r="C49" s="119"/>
      <c r="D49" s="119"/>
      <c r="E49" s="119"/>
      <c r="F49" s="119"/>
      <c r="G49" s="119"/>
    </row>
    <row r="50" spans="1:7" s="117" customFormat="1" x14ac:dyDescent="0.25">
      <c r="A50" s="119"/>
      <c r="B50" s="119"/>
      <c r="C50" s="119"/>
      <c r="D50" s="119"/>
      <c r="E50" s="119"/>
      <c r="F50" s="119"/>
      <c r="G50" s="119"/>
    </row>
    <row r="51" spans="1:7" s="117" customFormat="1" x14ac:dyDescent="0.25">
      <c r="A51" s="119"/>
      <c r="B51" s="119"/>
      <c r="C51" s="119"/>
      <c r="D51" s="119"/>
      <c r="E51" s="119"/>
      <c r="F51" s="119"/>
      <c r="G51" s="119"/>
    </row>
    <row r="52" spans="1:7" s="117" customFormat="1" x14ac:dyDescent="0.25">
      <c r="A52" s="119"/>
      <c r="B52" s="119"/>
      <c r="C52" s="119"/>
      <c r="D52" s="119"/>
      <c r="E52" s="119"/>
      <c r="F52" s="119"/>
      <c r="G52" s="119"/>
    </row>
    <row r="53" spans="1:7" s="117" customFormat="1" x14ac:dyDescent="0.25">
      <c r="A53" s="119"/>
      <c r="B53" s="119"/>
      <c r="C53" s="119"/>
      <c r="D53" s="119"/>
      <c r="E53" s="119"/>
      <c r="F53" s="119"/>
      <c r="G53" s="119"/>
    </row>
    <row r="54" spans="1:7" s="117" customFormat="1" x14ac:dyDescent="0.25">
      <c r="A54" s="119"/>
      <c r="B54" s="119"/>
      <c r="C54" s="119"/>
      <c r="D54" s="119"/>
      <c r="E54" s="119"/>
      <c r="F54" s="119"/>
      <c r="G54" s="119"/>
    </row>
    <row r="55" spans="1:7" s="117" customFormat="1" x14ac:dyDescent="0.25">
      <c r="A55" s="119"/>
      <c r="B55" s="119"/>
      <c r="C55" s="119"/>
      <c r="D55" s="119"/>
      <c r="E55" s="119"/>
      <c r="F55" s="119"/>
      <c r="G55" s="119"/>
    </row>
    <row r="56" spans="1:7" s="117" customFormat="1" x14ac:dyDescent="0.25">
      <c r="A56" s="119"/>
      <c r="B56" s="119"/>
      <c r="C56" s="119"/>
      <c r="D56" s="119"/>
      <c r="E56" s="119"/>
      <c r="F56" s="119"/>
      <c r="G56" s="119"/>
    </row>
    <row r="57" spans="1:7" s="117" customFormat="1" x14ac:dyDescent="0.25">
      <c r="A57" s="119"/>
      <c r="B57" s="119"/>
      <c r="C57" s="119"/>
      <c r="D57" s="119"/>
      <c r="E57" s="119"/>
      <c r="F57" s="119"/>
      <c r="G57" s="119"/>
    </row>
    <row r="58" spans="1:7" s="117" customFormat="1" x14ac:dyDescent="0.25">
      <c r="A58" s="119"/>
      <c r="B58" s="119"/>
      <c r="C58" s="119"/>
      <c r="D58" s="119"/>
      <c r="E58" s="119"/>
      <c r="F58" s="119"/>
      <c r="G58" s="119"/>
    </row>
    <row r="59" spans="1:7" s="117" customFormat="1" x14ac:dyDescent="0.25">
      <c r="A59" s="119"/>
      <c r="B59" s="119"/>
      <c r="C59" s="119"/>
      <c r="D59" s="119"/>
      <c r="E59" s="119"/>
      <c r="F59" s="119"/>
      <c r="G59" s="119"/>
    </row>
    <row r="60" spans="1:7" s="117" customFormat="1" x14ac:dyDescent="0.25">
      <c r="A60" s="119"/>
      <c r="B60" s="119"/>
      <c r="C60" s="119"/>
      <c r="D60" s="119"/>
      <c r="E60" s="119"/>
      <c r="F60" s="119"/>
      <c r="G60" s="119"/>
    </row>
    <row r="61" spans="1:7" s="117" customFormat="1" x14ac:dyDescent="0.25">
      <c r="A61" s="119"/>
      <c r="B61" s="119"/>
      <c r="C61" s="119"/>
      <c r="D61" s="119"/>
      <c r="E61" s="119"/>
      <c r="F61" s="119"/>
      <c r="G61" s="119"/>
    </row>
    <row r="62" spans="1:7" s="117" customFormat="1" x14ac:dyDescent="0.25">
      <c r="A62" s="119"/>
      <c r="B62" s="119"/>
      <c r="C62" s="119"/>
      <c r="D62" s="119"/>
      <c r="E62" s="119"/>
      <c r="F62" s="119"/>
      <c r="G62" s="119"/>
    </row>
    <row r="63" spans="1:7" s="117" customFormat="1" x14ac:dyDescent="0.25">
      <c r="A63" s="119"/>
      <c r="B63" s="119"/>
      <c r="C63" s="119"/>
      <c r="D63" s="119"/>
      <c r="E63" s="119"/>
      <c r="F63" s="119"/>
      <c r="G63" s="119"/>
    </row>
    <row r="64" spans="1:7" s="117" customFormat="1" x14ac:dyDescent="0.25">
      <c r="A64" s="119"/>
      <c r="B64" s="119"/>
      <c r="C64" s="119"/>
      <c r="D64" s="119"/>
      <c r="E64" s="119"/>
      <c r="F64" s="119"/>
      <c r="G64" s="119"/>
    </row>
    <row r="65" spans="1:7" s="117" customFormat="1" x14ac:dyDescent="0.25">
      <c r="A65" s="119"/>
      <c r="B65" s="119"/>
      <c r="C65" s="119"/>
      <c r="D65" s="119"/>
      <c r="E65" s="119"/>
      <c r="F65" s="119"/>
      <c r="G65" s="119"/>
    </row>
    <row r="66" spans="1:7" s="117" customFormat="1" x14ac:dyDescent="0.25">
      <c r="A66" s="119"/>
      <c r="B66" s="119"/>
      <c r="C66" s="119"/>
      <c r="D66" s="119"/>
      <c r="E66" s="119"/>
      <c r="F66" s="119"/>
      <c r="G66" s="119"/>
    </row>
    <row r="67" spans="1:7" s="117" customFormat="1" x14ac:dyDescent="0.25">
      <c r="A67" s="119"/>
      <c r="B67" s="119"/>
      <c r="C67" s="119"/>
      <c r="D67" s="119"/>
      <c r="E67" s="119"/>
      <c r="F67" s="119"/>
      <c r="G67" s="119"/>
    </row>
    <row r="68" spans="1:7" s="117" customFormat="1" x14ac:dyDescent="0.25">
      <c r="A68" s="119"/>
      <c r="B68" s="119"/>
      <c r="C68" s="119"/>
      <c r="D68" s="119"/>
      <c r="E68" s="119"/>
      <c r="F68" s="119"/>
      <c r="G68" s="119"/>
    </row>
    <row r="69" spans="1:7" s="117" customFormat="1" x14ac:dyDescent="0.25">
      <c r="A69" s="119"/>
      <c r="B69" s="119"/>
      <c r="C69" s="119"/>
      <c r="D69" s="119"/>
      <c r="E69" s="119"/>
      <c r="F69" s="119"/>
      <c r="G69" s="119"/>
    </row>
    <row r="70" spans="1:7" s="117" customFormat="1" x14ac:dyDescent="0.25">
      <c r="A70" s="119"/>
      <c r="B70" s="119"/>
      <c r="C70" s="119"/>
      <c r="D70" s="119"/>
      <c r="E70" s="119"/>
      <c r="F70" s="119"/>
      <c r="G70" s="119"/>
    </row>
    <row r="71" spans="1:7" s="117" customFormat="1" x14ac:dyDescent="0.25">
      <c r="A71" s="119"/>
      <c r="B71" s="119"/>
      <c r="C71" s="119"/>
      <c r="D71" s="119"/>
      <c r="E71" s="119"/>
      <c r="F71" s="119"/>
      <c r="G71" s="119"/>
    </row>
    <row r="72" spans="1:7" s="117" customFormat="1" x14ac:dyDescent="0.25">
      <c r="A72" s="119"/>
      <c r="B72" s="119"/>
      <c r="C72" s="119"/>
      <c r="D72" s="119"/>
      <c r="E72" s="119"/>
      <c r="F72" s="119"/>
      <c r="G72" s="119"/>
    </row>
    <row r="73" spans="1:7" s="117" customFormat="1" x14ac:dyDescent="0.25">
      <c r="A73" s="119"/>
      <c r="B73" s="119"/>
      <c r="C73" s="119"/>
      <c r="D73" s="119"/>
      <c r="E73" s="119"/>
      <c r="F73" s="119"/>
      <c r="G73" s="119"/>
    </row>
    <row r="74" spans="1:7" s="117" customFormat="1" x14ac:dyDescent="0.25">
      <c r="A74" s="119"/>
      <c r="B74" s="119"/>
      <c r="C74" s="119"/>
      <c r="D74" s="119"/>
      <c r="E74" s="119"/>
      <c r="F74" s="119"/>
      <c r="G74" s="119"/>
    </row>
    <row r="75" spans="1:7" s="117" customFormat="1" x14ac:dyDescent="0.25">
      <c r="A75" s="119"/>
      <c r="B75" s="119"/>
      <c r="C75" s="119"/>
      <c r="D75" s="119"/>
      <c r="E75" s="119"/>
      <c r="F75" s="119"/>
      <c r="G75" s="119"/>
    </row>
    <row r="76" spans="1:7" s="117" customFormat="1" x14ac:dyDescent="0.25">
      <c r="A76" s="119"/>
      <c r="B76" s="119"/>
      <c r="C76" s="119"/>
      <c r="D76" s="119"/>
      <c r="E76" s="119"/>
      <c r="F76" s="119"/>
      <c r="G76" s="119"/>
    </row>
    <row r="77" spans="1:7" s="117" customFormat="1" x14ac:dyDescent="0.25">
      <c r="A77" s="119"/>
      <c r="B77" s="119"/>
      <c r="C77" s="119"/>
      <c r="D77" s="119"/>
      <c r="E77" s="119"/>
      <c r="F77" s="119"/>
      <c r="G77" s="119"/>
    </row>
    <row r="78" spans="1:7" s="117" customFormat="1" x14ac:dyDescent="0.25">
      <c r="A78" s="119"/>
      <c r="B78" s="119"/>
      <c r="C78" s="119"/>
      <c r="D78" s="119"/>
      <c r="E78" s="119"/>
      <c r="F78" s="119"/>
      <c r="G78" s="119"/>
    </row>
    <row r="79" spans="1:7" s="117" customFormat="1" x14ac:dyDescent="0.25">
      <c r="A79" s="119"/>
      <c r="B79" s="119"/>
      <c r="C79" s="119"/>
      <c r="D79" s="119"/>
      <c r="E79" s="119"/>
      <c r="F79" s="119"/>
      <c r="G79" s="119"/>
    </row>
    <row r="80" spans="1:7" s="117" customFormat="1" x14ac:dyDescent="0.25">
      <c r="A80" s="119"/>
      <c r="B80" s="119"/>
      <c r="C80" s="119"/>
      <c r="D80" s="119"/>
      <c r="E80" s="119"/>
      <c r="F80" s="119"/>
      <c r="G80" s="119"/>
    </row>
    <row r="81" spans="1:7" s="117" customFormat="1" x14ac:dyDescent="0.25">
      <c r="A81" s="119"/>
      <c r="B81" s="119"/>
      <c r="C81" s="119"/>
      <c r="D81" s="119"/>
      <c r="E81" s="119"/>
      <c r="F81" s="119"/>
      <c r="G81" s="119"/>
    </row>
    <row r="82" spans="1:7" s="117" customFormat="1" x14ac:dyDescent="0.25">
      <c r="A82" s="119"/>
      <c r="B82" s="119"/>
      <c r="C82" s="119"/>
      <c r="D82" s="119"/>
      <c r="E82" s="119"/>
      <c r="F82" s="119"/>
      <c r="G82" s="119"/>
    </row>
    <row r="83" spans="1:7" s="117" customFormat="1" x14ac:dyDescent="0.25">
      <c r="A83" s="119"/>
      <c r="B83" s="119"/>
      <c r="C83" s="119"/>
      <c r="D83" s="119"/>
      <c r="E83" s="119"/>
      <c r="F83" s="119"/>
      <c r="G83" s="119"/>
    </row>
    <row r="84" spans="1:7" s="117" customFormat="1" x14ac:dyDescent="0.25">
      <c r="A84" s="119"/>
      <c r="B84" s="119"/>
      <c r="C84" s="119"/>
      <c r="D84" s="119"/>
      <c r="E84" s="119"/>
      <c r="F84" s="119"/>
      <c r="G84" s="119"/>
    </row>
    <row r="85" spans="1:7" s="117" customFormat="1" x14ac:dyDescent="0.25">
      <c r="A85" s="119"/>
      <c r="B85" s="119"/>
      <c r="C85" s="119"/>
      <c r="D85" s="119"/>
      <c r="E85" s="119"/>
      <c r="F85" s="119"/>
      <c r="G85" s="119"/>
    </row>
    <row r="86" spans="1:7" s="117" customFormat="1" x14ac:dyDescent="0.25">
      <c r="A86" s="119"/>
      <c r="B86" s="119"/>
      <c r="C86" s="119"/>
      <c r="D86" s="119"/>
      <c r="E86" s="119"/>
      <c r="F86" s="119"/>
      <c r="G86" s="119"/>
    </row>
    <row r="87" spans="1:7" s="117" customFormat="1" x14ac:dyDescent="0.25">
      <c r="A87" s="119"/>
      <c r="B87" s="119"/>
      <c r="C87" s="119"/>
      <c r="D87" s="119"/>
      <c r="E87" s="119"/>
      <c r="F87" s="119"/>
      <c r="G87" s="119"/>
    </row>
    <row r="88" spans="1:7" s="117" customFormat="1" x14ac:dyDescent="0.25">
      <c r="A88" s="119"/>
      <c r="B88" s="119"/>
      <c r="C88" s="119"/>
      <c r="D88" s="119"/>
      <c r="E88" s="119"/>
      <c r="F88" s="119"/>
      <c r="G88" s="119"/>
    </row>
    <row r="89" spans="1:7" s="117" customFormat="1" x14ac:dyDescent="0.25">
      <c r="A89" s="119"/>
      <c r="B89" s="119"/>
      <c r="C89" s="119"/>
      <c r="D89" s="119"/>
      <c r="E89" s="119"/>
      <c r="F89" s="119"/>
      <c r="G89" s="119"/>
    </row>
    <row r="90" spans="1:7" s="117" customFormat="1" x14ac:dyDescent="0.25">
      <c r="A90" s="119"/>
      <c r="B90" s="119"/>
      <c r="C90" s="119"/>
      <c r="D90" s="119"/>
      <c r="E90" s="119"/>
      <c r="F90" s="119"/>
      <c r="G90" s="119"/>
    </row>
    <row r="91" spans="1:7" s="117" customFormat="1" x14ac:dyDescent="0.25">
      <c r="A91" s="119"/>
      <c r="B91" s="119"/>
      <c r="C91" s="119"/>
      <c r="D91" s="119"/>
      <c r="E91" s="119"/>
      <c r="F91" s="119"/>
      <c r="G91" s="119"/>
    </row>
    <row r="92" spans="1:7" s="117" customFormat="1" x14ac:dyDescent="0.25">
      <c r="A92" s="119"/>
      <c r="B92" s="119"/>
      <c r="C92" s="119"/>
      <c r="D92" s="119"/>
      <c r="E92" s="119"/>
      <c r="F92" s="119"/>
      <c r="G92" s="119"/>
    </row>
    <row r="93" spans="1:7" s="117" customFormat="1" x14ac:dyDescent="0.25">
      <c r="A93" s="119"/>
      <c r="B93" s="119"/>
      <c r="C93" s="119"/>
      <c r="D93" s="119"/>
      <c r="E93" s="119"/>
      <c r="F93" s="119"/>
      <c r="G93" s="119"/>
    </row>
    <row r="94" spans="1:7" s="117" customFormat="1" x14ac:dyDescent="0.25">
      <c r="A94" s="119"/>
      <c r="B94" s="119"/>
      <c r="C94" s="119"/>
      <c r="D94" s="119"/>
      <c r="E94" s="119"/>
      <c r="F94" s="119"/>
      <c r="G94" s="119"/>
    </row>
    <row r="95" spans="1:7" s="117" customFormat="1" x14ac:dyDescent="0.25">
      <c r="A95" s="119"/>
      <c r="B95" s="119"/>
      <c r="C95" s="119"/>
      <c r="D95" s="119"/>
      <c r="E95" s="119"/>
      <c r="F95" s="119"/>
      <c r="G95" s="119"/>
    </row>
    <row r="96" spans="1:7" s="117" customFormat="1" x14ac:dyDescent="0.25">
      <c r="A96" s="119"/>
      <c r="B96" s="119"/>
      <c r="C96" s="119"/>
      <c r="D96" s="119"/>
      <c r="E96" s="119"/>
      <c r="F96" s="119"/>
      <c r="G96" s="119"/>
    </row>
    <row r="97" spans="1:7" s="117" customFormat="1" x14ac:dyDescent="0.25">
      <c r="A97" s="119"/>
      <c r="B97" s="119"/>
      <c r="C97" s="119"/>
      <c r="D97" s="119"/>
      <c r="E97" s="119"/>
      <c r="F97" s="119"/>
      <c r="G97" s="119"/>
    </row>
    <row r="98" spans="1:7" s="117" customFormat="1" x14ac:dyDescent="0.25">
      <c r="A98" s="119"/>
      <c r="B98" s="119"/>
      <c r="C98" s="119"/>
      <c r="D98" s="119"/>
      <c r="E98" s="119"/>
      <c r="F98" s="119"/>
      <c r="G98" s="119"/>
    </row>
    <row r="99" spans="1:7" s="117" customFormat="1" x14ac:dyDescent="0.25">
      <c r="A99" s="119"/>
      <c r="B99" s="119"/>
      <c r="C99" s="119"/>
      <c r="D99" s="119"/>
      <c r="E99" s="119"/>
      <c r="F99" s="119"/>
      <c r="G99" s="119"/>
    </row>
    <row r="100" spans="1:7" s="117" customFormat="1" x14ac:dyDescent="0.25">
      <c r="A100" s="119"/>
      <c r="B100" s="119"/>
      <c r="C100" s="119"/>
      <c r="D100" s="119"/>
      <c r="E100" s="119"/>
      <c r="F100" s="119"/>
      <c r="G100" s="119"/>
    </row>
    <row r="101" spans="1:7" s="117" customFormat="1" x14ac:dyDescent="0.25">
      <c r="A101" s="119"/>
      <c r="B101" s="119"/>
      <c r="C101" s="119"/>
      <c r="D101" s="119"/>
      <c r="E101" s="119"/>
      <c r="F101" s="119"/>
      <c r="G101" s="119"/>
    </row>
    <row r="102" spans="1:7" s="117" customFormat="1" x14ac:dyDescent="0.25">
      <c r="A102" s="119"/>
      <c r="B102" s="119"/>
      <c r="C102" s="119"/>
      <c r="D102" s="119"/>
      <c r="E102" s="119"/>
      <c r="F102" s="119"/>
      <c r="G102" s="119"/>
    </row>
    <row r="103" spans="1:7" s="117" customFormat="1" x14ac:dyDescent="0.25">
      <c r="A103" s="119"/>
      <c r="B103" s="119"/>
      <c r="C103" s="119"/>
      <c r="D103" s="119"/>
      <c r="E103" s="119"/>
      <c r="F103" s="119"/>
      <c r="G103" s="119"/>
    </row>
    <row r="104" spans="1:7" s="117" customFormat="1" x14ac:dyDescent="0.25">
      <c r="A104" s="119"/>
      <c r="B104" s="119"/>
      <c r="C104" s="119"/>
      <c r="D104" s="119"/>
      <c r="E104" s="119"/>
      <c r="F104" s="119"/>
      <c r="G104" s="119"/>
    </row>
    <row r="105" spans="1:7" s="117" customFormat="1" x14ac:dyDescent="0.25">
      <c r="A105" s="119"/>
      <c r="B105" s="119"/>
      <c r="C105" s="119"/>
      <c r="D105" s="119"/>
      <c r="E105" s="119"/>
      <c r="F105" s="119"/>
      <c r="G105" s="119"/>
    </row>
    <row r="106" spans="1:7" s="117" customFormat="1" x14ac:dyDescent="0.25">
      <c r="A106" s="119"/>
      <c r="B106" s="119"/>
      <c r="C106" s="119"/>
      <c r="D106" s="119"/>
      <c r="E106" s="119"/>
      <c r="F106" s="119"/>
      <c r="G106" s="119"/>
    </row>
    <row r="107" spans="1:7" s="117" customFormat="1" x14ac:dyDescent="0.25">
      <c r="A107" s="119"/>
      <c r="B107" s="119"/>
      <c r="C107" s="119"/>
      <c r="D107" s="119"/>
      <c r="E107" s="119"/>
      <c r="F107" s="119"/>
      <c r="G107" s="119"/>
    </row>
    <row r="108" spans="1:7" s="117" customFormat="1" x14ac:dyDescent="0.25">
      <c r="A108" s="119"/>
      <c r="B108" s="119"/>
      <c r="C108" s="119"/>
      <c r="D108" s="119"/>
      <c r="E108" s="119"/>
      <c r="F108" s="119"/>
      <c r="G108" s="119"/>
    </row>
    <row r="109" spans="1:7" s="117" customFormat="1" x14ac:dyDescent="0.25">
      <c r="A109" s="119"/>
      <c r="B109" s="119"/>
      <c r="C109" s="119"/>
      <c r="D109" s="119"/>
      <c r="E109" s="119"/>
      <c r="F109" s="119"/>
      <c r="G109" s="119"/>
    </row>
    <row r="110" spans="1:7" s="117" customFormat="1" x14ac:dyDescent="0.25">
      <c r="A110" s="119"/>
      <c r="B110" s="119"/>
      <c r="C110" s="119"/>
      <c r="D110" s="119"/>
      <c r="E110" s="119"/>
      <c r="F110" s="119"/>
      <c r="G110" s="119"/>
    </row>
    <row r="111" spans="1:7" s="117" customFormat="1" x14ac:dyDescent="0.25">
      <c r="A111" s="119"/>
      <c r="B111" s="119"/>
      <c r="C111" s="119"/>
      <c r="D111" s="119"/>
      <c r="E111" s="119"/>
      <c r="F111" s="119"/>
      <c r="G111" s="119"/>
    </row>
    <row r="112" spans="1:7" s="117" customFormat="1" x14ac:dyDescent="0.25">
      <c r="A112" s="119"/>
      <c r="B112" s="119"/>
      <c r="C112" s="119"/>
      <c r="D112" s="119"/>
      <c r="E112" s="119"/>
      <c r="F112" s="119"/>
      <c r="G112" s="119"/>
    </row>
    <row r="113" spans="1:7" s="117" customFormat="1" x14ac:dyDescent="0.25">
      <c r="A113" s="119"/>
      <c r="B113" s="119"/>
      <c r="C113" s="119"/>
      <c r="D113" s="119"/>
      <c r="E113" s="119"/>
      <c r="F113" s="119"/>
      <c r="G113" s="119"/>
    </row>
    <row r="114" spans="1:7" s="117" customFormat="1" x14ac:dyDescent="0.25">
      <c r="A114" s="119"/>
      <c r="B114" s="119"/>
      <c r="C114" s="119"/>
      <c r="D114" s="119"/>
      <c r="E114" s="119"/>
      <c r="F114" s="119"/>
      <c r="G114" s="119"/>
    </row>
    <row r="115" spans="1:7" s="117" customFormat="1" x14ac:dyDescent="0.25">
      <c r="A115" s="119"/>
      <c r="B115" s="119"/>
      <c r="C115" s="119"/>
      <c r="D115" s="119"/>
      <c r="E115" s="119"/>
      <c r="F115" s="119"/>
      <c r="G115" s="119"/>
    </row>
    <row r="116" spans="1:7" s="117" customFormat="1" x14ac:dyDescent="0.25">
      <c r="A116" s="119"/>
      <c r="B116" s="119"/>
      <c r="C116" s="119"/>
      <c r="D116" s="119"/>
      <c r="E116" s="119"/>
      <c r="F116" s="119"/>
      <c r="G116" s="119"/>
    </row>
    <row r="117" spans="1:7" s="117" customFormat="1" x14ac:dyDescent="0.25">
      <c r="A117" s="119"/>
      <c r="B117" s="119"/>
      <c r="C117" s="119"/>
      <c r="D117" s="119"/>
      <c r="E117" s="119"/>
      <c r="F117" s="119"/>
      <c r="G117" s="119"/>
    </row>
    <row r="118" spans="1:7" s="117" customFormat="1" x14ac:dyDescent="0.25">
      <c r="A118" s="119"/>
      <c r="B118" s="119"/>
      <c r="C118" s="119"/>
      <c r="D118" s="119"/>
      <c r="E118" s="119"/>
      <c r="F118" s="119"/>
      <c r="G118" s="119"/>
    </row>
    <row r="119" spans="1:7" s="117" customFormat="1" x14ac:dyDescent="0.25">
      <c r="A119" s="119"/>
      <c r="B119" s="119"/>
      <c r="C119" s="119"/>
      <c r="D119" s="119"/>
      <c r="E119" s="119"/>
      <c r="F119" s="119"/>
      <c r="G119" s="119"/>
    </row>
    <row r="120" spans="1:7" s="117" customFormat="1" x14ac:dyDescent="0.25">
      <c r="A120" s="119"/>
      <c r="B120" s="119"/>
      <c r="C120" s="119"/>
      <c r="D120" s="119"/>
      <c r="E120" s="119"/>
      <c r="F120" s="119"/>
      <c r="G120" s="119"/>
    </row>
    <row r="121" spans="1:7" s="117" customFormat="1" x14ac:dyDescent="0.25">
      <c r="A121" s="119"/>
      <c r="B121" s="119"/>
      <c r="C121" s="119"/>
      <c r="D121" s="119"/>
      <c r="E121" s="119"/>
      <c r="F121" s="119"/>
      <c r="G121" s="119"/>
    </row>
    <row r="122" spans="1:7" s="117" customFormat="1" x14ac:dyDescent="0.25">
      <c r="A122" s="119"/>
      <c r="B122" s="119"/>
      <c r="C122" s="119"/>
      <c r="D122" s="119"/>
      <c r="E122" s="119"/>
      <c r="F122" s="119"/>
      <c r="G122" s="119"/>
    </row>
    <row r="123" spans="1:7" s="117" customFormat="1" x14ac:dyDescent="0.25">
      <c r="A123" s="119"/>
      <c r="B123" s="119"/>
      <c r="C123" s="119"/>
      <c r="D123" s="119"/>
      <c r="E123" s="119"/>
      <c r="F123" s="119"/>
      <c r="G123" s="119"/>
    </row>
    <row r="124" spans="1:7" s="117" customFormat="1" x14ac:dyDescent="0.25">
      <c r="A124" s="119"/>
      <c r="B124" s="119"/>
      <c r="C124" s="119"/>
      <c r="D124" s="119"/>
      <c r="E124" s="119"/>
      <c r="F124" s="119"/>
      <c r="G124" s="119"/>
    </row>
    <row r="125" spans="1:7" s="117" customFormat="1" x14ac:dyDescent="0.25">
      <c r="A125" s="119"/>
      <c r="B125" s="119"/>
      <c r="C125" s="119"/>
      <c r="D125" s="119"/>
      <c r="E125" s="119"/>
      <c r="F125" s="119"/>
      <c r="G125" s="119"/>
    </row>
    <row r="126" spans="1:7" s="117" customFormat="1" x14ac:dyDescent="0.25">
      <c r="A126" s="119"/>
      <c r="B126" s="119"/>
      <c r="C126" s="119"/>
      <c r="D126" s="119"/>
      <c r="E126" s="119"/>
      <c r="F126" s="119"/>
      <c r="G126" s="119"/>
    </row>
    <row r="127" spans="1:7" s="117" customFormat="1" x14ac:dyDescent="0.25">
      <c r="A127" s="119"/>
      <c r="B127" s="119"/>
      <c r="C127" s="119"/>
      <c r="D127" s="119"/>
      <c r="E127" s="119"/>
      <c r="F127" s="119"/>
      <c r="G127" s="119"/>
    </row>
    <row r="128" spans="1:7" s="117" customFormat="1" x14ac:dyDescent="0.25">
      <c r="A128" s="119"/>
      <c r="B128" s="119"/>
      <c r="C128" s="119"/>
      <c r="D128" s="119"/>
      <c r="E128" s="119"/>
      <c r="F128" s="119"/>
      <c r="G128" s="119"/>
    </row>
    <row r="129" spans="1:7" s="117" customFormat="1" x14ac:dyDescent="0.25">
      <c r="A129" s="119"/>
      <c r="B129" s="119"/>
      <c r="C129" s="119"/>
      <c r="D129" s="119"/>
      <c r="E129" s="119"/>
      <c r="F129" s="119"/>
      <c r="G129" s="119"/>
    </row>
    <row r="130" spans="1:7" s="117" customFormat="1" x14ac:dyDescent="0.25">
      <c r="A130" s="119"/>
      <c r="B130" s="119"/>
      <c r="C130" s="119"/>
      <c r="D130" s="119"/>
      <c r="E130" s="119"/>
      <c r="F130" s="119"/>
      <c r="G130" s="119"/>
    </row>
    <row r="131" spans="1:7" s="117" customFormat="1" x14ac:dyDescent="0.25">
      <c r="A131" s="119"/>
      <c r="B131" s="119"/>
      <c r="C131" s="119"/>
      <c r="D131" s="119"/>
      <c r="E131" s="119"/>
      <c r="F131" s="119"/>
      <c r="G131" s="119"/>
    </row>
    <row r="132" spans="1:7" s="117" customFormat="1" x14ac:dyDescent="0.25">
      <c r="A132" s="119"/>
      <c r="B132" s="119"/>
      <c r="C132" s="119"/>
      <c r="D132" s="119"/>
      <c r="E132" s="119"/>
      <c r="F132" s="119"/>
      <c r="G132" s="119"/>
    </row>
    <row r="133" spans="1:7" s="117" customFormat="1" x14ac:dyDescent="0.25">
      <c r="A133" s="119"/>
      <c r="B133" s="119"/>
      <c r="C133" s="119"/>
      <c r="D133" s="119"/>
      <c r="E133" s="119"/>
      <c r="F133" s="119"/>
      <c r="G133" s="119"/>
    </row>
    <row r="134" spans="1:7" s="117" customFormat="1" x14ac:dyDescent="0.25">
      <c r="A134" s="119"/>
      <c r="B134" s="119"/>
      <c r="C134" s="119"/>
      <c r="D134" s="119"/>
      <c r="E134" s="119"/>
      <c r="F134" s="119"/>
      <c r="G134" s="119"/>
    </row>
    <row r="135" spans="1:7" s="117" customFormat="1" x14ac:dyDescent="0.25">
      <c r="A135" s="119"/>
      <c r="B135" s="119"/>
      <c r="C135" s="119"/>
      <c r="D135" s="119"/>
      <c r="E135" s="119"/>
      <c r="F135" s="119"/>
      <c r="G135" s="119"/>
    </row>
    <row r="136" spans="1:7" s="117" customFormat="1" x14ac:dyDescent="0.25">
      <c r="A136" s="119"/>
      <c r="B136" s="119"/>
      <c r="C136" s="119"/>
      <c r="D136" s="119"/>
      <c r="E136" s="119"/>
      <c r="F136" s="119"/>
      <c r="G136" s="119"/>
    </row>
    <row r="137" spans="1:7" s="117" customFormat="1" x14ac:dyDescent="0.25">
      <c r="A137" s="119"/>
      <c r="B137" s="119"/>
      <c r="C137" s="119"/>
      <c r="D137" s="119"/>
      <c r="E137" s="119"/>
      <c r="F137" s="119"/>
      <c r="G137" s="119"/>
    </row>
    <row r="138" spans="1:7" s="117" customFormat="1" x14ac:dyDescent="0.25">
      <c r="A138" s="119"/>
      <c r="B138" s="119"/>
      <c r="C138" s="119"/>
      <c r="D138" s="119"/>
      <c r="E138" s="119"/>
      <c r="F138" s="119"/>
      <c r="G138" s="119"/>
    </row>
    <row r="139" spans="1:7" s="117" customFormat="1" x14ac:dyDescent="0.25">
      <c r="A139" s="119"/>
      <c r="B139" s="119"/>
      <c r="C139" s="119"/>
      <c r="D139" s="119"/>
      <c r="E139" s="119"/>
      <c r="F139" s="119"/>
      <c r="G139" s="119"/>
    </row>
    <row r="140" spans="1:7" s="117" customFormat="1" x14ac:dyDescent="0.25">
      <c r="A140" s="119"/>
      <c r="B140" s="119"/>
      <c r="C140" s="119"/>
      <c r="D140" s="119"/>
      <c r="E140" s="119"/>
      <c r="F140" s="119"/>
      <c r="G140" s="119"/>
    </row>
    <row r="141" spans="1:7" s="117" customFormat="1" x14ac:dyDescent="0.25">
      <c r="A141" s="119"/>
      <c r="B141" s="119"/>
      <c r="C141" s="119"/>
      <c r="D141" s="119"/>
      <c r="E141" s="119"/>
      <c r="F141" s="119"/>
      <c r="G141" s="119"/>
    </row>
    <row r="142" spans="1:7" s="117" customFormat="1" x14ac:dyDescent="0.25">
      <c r="A142" s="119"/>
      <c r="B142" s="119"/>
      <c r="C142" s="119"/>
      <c r="D142" s="119"/>
      <c r="E142" s="119"/>
      <c r="F142" s="119"/>
      <c r="G142" s="119"/>
    </row>
    <row r="143" spans="1:7" s="117" customFormat="1" x14ac:dyDescent="0.25">
      <c r="A143" s="119"/>
      <c r="B143" s="119"/>
      <c r="C143" s="119"/>
      <c r="D143" s="119"/>
      <c r="E143" s="119"/>
      <c r="F143" s="119"/>
      <c r="G143" s="119"/>
    </row>
    <row r="144" spans="1:7" s="117" customFormat="1" x14ac:dyDescent="0.25">
      <c r="A144" s="119"/>
      <c r="B144" s="119"/>
      <c r="C144" s="119"/>
      <c r="D144" s="119"/>
      <c r="E144" s="119"/>
      <c r="F144" s="119"/>
      <c r="G144" s="119"/>
    </row>
    <row r="145" spans="1:7" s="117" customFormat="1" x14ac:dyDescent="0.25">
      <c r="A145" s="119"/>
      <c r="B145" s="119"/>
      <c r="C145" s="119"/>
      <c r="D145" s="119"/>
      <c r="E145" s="119"/>
      <c r="F145" s="119"/>
      <c r="G145" s="119"/>
    </row>
    <row r="146" spans="1:7" s="117" customFormat="1" x14ac:dyDescent="0.25">
      <c r="A146" s="119"/>
      <c r="B146" s="119"/>
      <c r="C146" s="119"/>
      <c r="D146" s="119"/>
      <c r="E146" s="119"/>
      <c r="F146" s="119"/>
      <c r="G146" s="119"/>
    </row>
    <row r="147" spans="1:7" s="117" customFormat="1" x14ac:dyDescent="0.25">
      <c r="A147" s="119"/>
      <c r="B147" s="119"/>
      <c r="C147" s="119"/>
      <c r="D147" s="119"/>
      <c r="E147" s="119"/>
      <c r="F147" s="119"/>
      <c r="G147" s="119"/>
    </row>
    <row r="148" spans="1:7" s="117" customFormat="1" x14ac:dyDescent="0.25">
      <c r="A148" s="119"/>
      <c r="B148" s="119"/>
      <c r="C148" s="119"/>
      <c r="D148" s="119"/>
      <c r="E148" s="119"/>
      <c r="F148" s="119"/>
      <c r="G148" s="119"/>
    </row>
    <row r="149" spans="1:7" s="117" customFormat="1" x14ac:dyDescent="0.25">
      <c r="A149" s="119"/>
      <c r="B149" s="119"/>
      <c r="C149" s="119"/>
      <c r="D149" s="119"/>
      <c r="E149" s="119"/>
      <c r="F149" s="119"/>
      <c r="G149" s="119"/>
    </row>
    <row r="150" spans="1:7" s="117" customFormat="1" x14ac:dyDescent="0.25">
      <c r="A150" s="119"/>
      <c r="B150" s="119"/>
      <c r="C150" s="119"/>
      <c r="D150" s="119"/>
      <c r="E150" s="119"/>
      <c r="F150" s="119"/>
      <c r="G150" s="119"/>
    </row>
    <row r="151" spans="1:7" s="117" customFormat="1" x14ac:dyDescent="0.25">
      <c r="A151" s="119"/>
      <c r="B151" s="119"/>
      <c r="C151" s="119"/>
      <c r="D151" s="119"/>
      <c r="E151" s="119"/>
      <c r="F151" s="119"/>
      <c r="G151" s="119"/>
    </row>
    <row r="152" spans="1:7" s="117" customFormat="1" x14ac:dyDescent="0.25">
      <c r="A152" s="119"/>
      <c r="B152" s="119"/>
      <c r="C152" s="119"/>
      <c r="D152" s="119"/>
      <c r="E152" s="119"/>
      <c r="F152" s="119"/>
      <c r="G152" s="119"/>
    </row>
    <row r="153" spans="1:7" s="117" customFormat="1" x14ac:dyDescent="0.25">
      <c r="A153" s="119"/>
      <c r="B153" s="119"/>
      <c r="C153" s="119"/>
      <c r="D153" s="119"/>
      <c r="E153" s="119"/>
      <c r="F153" s="119"/>
      <c r="G153" s="119"/>
    </row>
    <row r="154" spans="1:7" s="117" customFormat="1" x14ac:dyDescent="0.25">
      <c r="A154" s="119"/>
      <c r="B154" s="119"/>
      <c r="C154" s="119"/>
      <c r="D154" s="119"/>
      <c r="E154" s="119"/>
      <c r="F154" s="119"/>
      <c r="G154" s="119"/>
    </row>
    <row r="155" spans="1:7" s="117" customFormat="1" x14ac:dyDescent="0.25">
      <c r="A155" s="119"/>
      <c r="B155" s="119"/>
      <c r="C155" s="119"/>
      <c r="D155" s="119"/>
      <c r="E155" s="119"/>
      <c r="F155" s="119"/>
      <c r="G155" s="119"/>
    </row>
    <row r="156" spans="1:7" s="117" customFormat="1" x14ac:dyDescent="0.25">
      <c r="A156" s="119"/>
      <c r="B156" s="119"/>
      <c r="C156" s="119"/>
      <c r="D156" s="119"/>
      <c r="E156" s="119"/>
      <c r="F156" s="119"/>
      <c r="G156" s="119"/>
    </row>
    <row r="157" spans="1:7" s="117" customFormat="1" x14ac:dyDescent="0.25">
      <c r="A157" s="119"/>
      <c r="B157" s="119"/>
      <c r="C157" s="119"/>
      <c r="D157" s="119"/>
      <c r="E157" s="119"/>
      <c r="F157" s="119"/>
      <c r="G157" s="119"/>
    </row>
    <row r="158" spans="1:7" s="117" customFormat="1" x14ac:dyDescent="0.25">
      <c r="A158" s="119"/>
      <c r="B158" s="119"/>
      <c r="C158" s="119"/>
      <c r="D158" s="119"/>
      <c r="E158" s="119"/>
      <c r="F158" s="119"/>
      <c r="G158" s="119"/>
    </row>
    <row r="159" spans="1:7" s="117" customFormat="1" x14ac:dyDescent="0.25">
      <c r="A159" s="119"/>
      <c r="B159" s="119"/>
      <c r="C159" s="119"/>
      <c r="D159" s="119"/>
      <c r="E159" s="119"/>
      <c r="F159" s="119"/>
      <c r="G159" s="119"/>
    </row>
    <row r="160" spans="1:7" s="117" customFormat="1" x14ac:dyDescent="0.25">
      <c r="A160" s="119"/>
      <c r="B160" s="119"/>
      <c r="C160" s="119"/>
      <c r="D160" s="119"/>
      <c r="E160" s="119"/>
      <c r="F160" s="119"/>
      <c r="G160" s="119"/>
    </row>
    <row r="161" spans="1:7" s="117" customFormat="1" x14ac:dyDescent="0.25">
      <c r="A161" s="119"/>
      <c r="B161" s="119"/>
      <c r="C161" s="119"/>
      <c r="D161" s="119"/>
      <c r="E161" s="119"/>
      <c r="F161" s="119"/>
      <c r="G161" s="119"/>
    </row>
    <row r="162" spans="1:7" s="117" customFormat="1" x14ac:dyDescent="0.25">
      <c r="A162" s="119"/>
      <c r="B162" s="119"/>
      <c r="C162" s="119"/>
      <c r="D162" s="119"/>
      <c r="E162" s="119"/>
      <c r="F162" s="119"/>
      <c r="G162" s="119"/>
    </row>
    <row r="163" spans="1:7" s="117" customFormat="1" x14ac:dyDescent="0.25">
      <c r="A163" s="119"/>
      <c r="B163" s="119"/>
      <c r="C163" s="119"/>
      <c r="D163" s="119"/>
      <c r="E163" s="119"/>
      <c r="F163" s="119"/>
      <c r="G163" s="119"/>
    </row>
    <row r="164" spans="1:7" s="117" customFormat="1" x14ac:dyDescent="0.25">
      <c r="A164" s="119"/>
      <c r="B164" s="119"/>
      <c r="C164" s="119"/>
      <c r="D164" s="119"/>
      <c r="E164" s="119"/>
      <c r="F164" s="119"/>
      <c r="G164" s="119"/>
    </row>
    <row r="165" spans="1:7" s="117" customFormat="1" x14ac:dyDescent="0.25">
      <c r="A165" s="119"/>
      <c r="B165" s="119"/>
      <c r="C165" s="119"/>
      <c r="D165" s="119"/>
      <c r="E165" s="119"/>
      <c r="F165" s="119"/>
      <c r="G165" s="119"/>
    </row>
    <row r="166" spans="1:7" s="117" customFormat="1" x14ac:dyDescent="0.25">
      <c r="A166" s="119"/>
      <c r="B166" s="119"/>
      <c r="C166" s="119"/>
      <c r="D166" s="119"/>
      <c r="E166" s="119"/>
      <c r="F166" s="119"/>
      <c r="G166" s="119"/>
    </row>
    <row r="167" spans="1:7" s="117" customFormat="1" x14ac:dyDescent="0.25">
      <c r="A167" s="119"/>
      <c r="B167" s="119"/>
      <c r="C167" s="119"/>
      <c r="D167" s="119"/>
      <c r="E167" s="119"/>
      <c r="F167" s="119"/>
      <c r="G167" s="119"/>
    </row>
    <row r="168" spans="1:7" s="117" customFormat="1" x14ac:dyDescent="0.25">
      <c r="A168" s="119"/>
      <c r="B168" s="119"/>
      <c r="C168" s="119"/>
      <c r="D168" s="119"/>
      <c r="E168" s="119"/>
      <c r="F168" s="119"/>
      <c r="G168" s="119"/>
    </row>
    <row r="169" spans="1:7" s="117" customFormat="1" x14ac:dyDescent="0.25">
      <c r="A169" s="119"/>
      <c r="B169" s="119"/>
      <c r="C169" s="119"/>
      <c r="D169" s="119"/>
      <c r="E169" s="119"/>
      <c r="F169" s="119"/>
      <c r="G169" s="119"/>
    </row>
    <row r="170" spans="1:7" s="117" customFormat="1" x14ac:dyDescent="0.25">
      <c r="A170" s="119"/>
      <c r="B170" s="119"/>
      <c r="C170" s="119"/>
      <c r="D170" s="119"/>
      <c r="E170" s="119"/>
      <c r="F170" s="119"/>
      <c r="G170" s="119"/>
    </row>
    <row r="171" spans="1:7" s="117" customFormat="1" x14ac:dyDescent="0.25">
      <c r="A171" s="119"/>
      <c r="B171" s="119"/>
      <c r="C171" s="119"/>
      <c r="D171" s="119"/>
      <c r="E171" s="119"/>
      <c r="F171" s="119"/>
      <c r="G171" s="119"/>
    </row>
    <row r="172" spans="1:7" s="117" customFormat="1" x14ac:dyDescent="0.25">
      <c r="A172" s="119"/>
      <c r="B172" s="119"/>
      <c r="C172" s="119"/>
      <c r="D172" s="119"/>
      <c r="E172" s="119"/>
      <c r="F172" s="119"/>
      <c r="G172" s="119"/>
    </row>
    <row r="173" spans="1:7" s="117" customFormat="1" x14ac:dyDescent="0.25">
      <c r="A173" s="119"/>
      <c r="B173" s="119"/>
      <c r="C173" s="119"/>
      <c r="D173" s="119"/>
      <c r="E173" s="119"/>
      <c r="F173" s="119"/>
      <c r="G173" s="119"/>
    </row>
    <row r="174" spans="1:7" s="117" customFormat="1" x14ac:dyDescent="0.25">
      <c r="A174" s="119"/>
      <c r="B174" s="119"/>
      <c r="C174" s="119"/>
      <c r="D174" s="119"/>
      <c r="E174" s="119"/>
      <c r="F174" s="119"/>
      <c r="G174" s="119"/>
    </row>
    <row r="175" spans="1:7" s="117" customFormat="1" x14ac:dyDescent="0.25">
      <c r="A175" s="119"/>
      <c r="B175" s="119"/>
      <c r="C175" s="119"/>
      <c r="D175" s="119"/>
      <c r="E175" s="119"/>
      <c r="F175" s="119"/>
      <c r="G175" s="119"/>
    </row>
    <row r="176" spans="1:7" s="117" customFormat="1" x14ac:dyDescent="0.25">
      <c r="A176" s="119"/>
      <c r="B176" s="119"/>
      <c r="C176" s="119"/>
      <c r="D176" s="119"/>
      <c r="E176" s="119"/>
      <c r="F176" s="119"/>
      <c r="G176" s="119"/>
    </row>
    <row r="177" spans="1:7" s="117" customFormat="1" x14ac:dyDescent="0.25">
      <c r="A177" s="119"/>
      <c r="B177" s="119"/>
      <c r="C177" s="119"/>
      <c r="D177" s="119"/>
      <c r="E177" s="119"/>
      <c r="F177" s="119"/>
      <c r="G177" s="119"/>
    </row>
    <row r="178" spans="1:7" s="117" customFormat="1" x14ac:dyDescent="0.25">
      <c r="A178" s="119"/>
      <c r="B178" s="119"/>
      <c r="C178" s="119"/>
      <c r="D178" s="119"/>
      <c r="E178" s="119"/>
      <c r="F178" s="119"/>
      <c r="G178" s="119"/>
    </row>
    <row r="179" spans="1:7" s="117" customFormat="1" x14ac:dyDescent="0.25">
      <c r="A179" s="119"/>
      <c r="B179" s="119"/>
      <c r="C179" s="119"/>
      <c r="D179" s="119"/>
      <c r="E179" s="119"/>
      <c r="F179" s="119"/>
      <c r="G179" s="119"/>
    </row>
    <row r="180" spans="1:7" s="117" customFormat="1" x14ac:dyDescent="0.25">
      <c r="A180" s="119"/>
      <c r="B180" s="119"/>
      <c r="C180" s="119"/>
      <c r="D180" s="119"/>
      <c r="E180" s="119"/>
      <c r="F180" s="119"/>
      <c r="G180" s="119"/>
    </row>
    <row r="181" spans="1:7" s="117" customFormat="1" x14ac:dyDescent="0.25">
      <c r="A181" s="119"/>
      <c r="B181" s="119"/>
      <c r="C181" s="119"/>
      <c r="D181" s="119"/>
      <c r="E181" s="119"/>
      <c r="F181" s="119"/>
      <c r="G181" s="119"/>
    </row>
    <row r="182" spans="1:7" s="117" customFormat="1" x14ac:dyDescent="0.25">
      <c r="A182" s="119"/>
      <c r="B182" s="119"/>
      <c r="C182" s="119"/>
      <c r="D182" s="119"/>
      <c r="E182" s="119"/>
      <c r="F182" s="119"/>
      <c r="G182" s="119"/>
    </row>
    <row r="183" spans="1:7" s="117" customFormat="1" x14ac:dyDescent="0.25">
      <c r="A183" s="119"/>
      <c r="B183" s="119"/>
      <c r="C183" s="119"/>
      <c r="D183" s="119"/>
      <c r="E183" s="119"/>
      <c r="F183" s="119"/>
      <c r="G183" s="119"/>
    </row>
    <row r="184" spans="1:7" s="117" customFormat="1" x14ac:dyDescent="0.25">
      <c r="A184" s="119"/>
      <c r="B184" s="119"/>
      <c r="C184" s="119"/>
      <c r="D184" s="119"/>
      <c r="E184" s="119"/>
      <c r="F184" s="119"/>
      <c r="G184" s="119"/>
    </row>
    <row r="185" spans="1:7" s="117" customFormat="1" x14ac:dyDescent="0.25">
      <c r="A185" s="119"/>
      <c r="B185" s="119"/>
      <c r="C185" s="119"/>
      <c r="D185" s="119"/>
      <c r="E185" s="119"/>
      <c r="F185" s="119"/>
      <c r="G185" s="119"/>
    </row>
    <row r="186" spans="1:7" s="117" customFormat="1" x14ac:dyDescent="0.25">
      <c r="A186" s="119"/>
      <c r="B186" s="119"/>
      <c r="C186" s="119"/>
      <c r="D186" s="119"/>
      <c r="E186" s="119"/>
      <c r="F186" s="119"/>
      <c r="G186" s="119"/>
    </row>
    <row r="187" spans="1:7" s="117" customFormat="1" x14ac:dyDescent="0.25">
      <c r="A187" s="119"/>
      <c r="B187" s="119"/>
      <c r="C187" s="119"/>
      <c r="D187" s="119"/>
      <c r="E187" s="119"/>
      <c r="F187" s="119"/>
      <c r="G187" s="119"/>
    </row>
    <row r="188" spans="1:7" s="117" customFormat="1" x14ac:dyDescent="0.25">
      <c r="A188" s="119"/>
      <c r="B188" s="119"/>
      <c r="C188" s="119"/>
      <c r="D188" s="119"/>
      <c r="E188" s="119"/>
      <c r="F188" s="119"/>
      <c r="G188" s="119"/>
    </row>
    <row r="189" spans="1:7" s="117" customFormat="1" x14ac:dyDescent="0.25">
      <c r="A189" s="119"/>
      <c r="B189" s="119"/>
      <c r="C189" s="119"/>
      <c r="D189" s="119"/>
      <c r="E189" s="119"/>
      <c r="F189" s="119"/>
      <c r="G189" s="119"/>
    </row>
    <row r="190" spans="1:7" s="117" customFormat="1" x14ac:dyDescent="0.25">
      <c r="A190" s="119"/>
      <c r="B190" s="119"/>
      <c r="C190" s="119"/>
      <c r="D190" s="119"/>
      <c r="E190" s="119"/>
      <c r="F190" s="119"/>
      <c r="G190" s="119"/>
    </row>
    <row r="191" spans="1:7" s="117" customFormat="1" x14ac:dyDescent="0.25">
      <c r="A191" s="119"/>
      <c r="B191" s="119"/>
      <c r="C191" s="119"/>
      <c r="D191" s="119"/>
      <c r="E191" s="119"/>
      <c r="F191" s="119"/>
      <c r="G191" s="119"/>
    </row>
    <row r="192" spans="1:7" s="117" customFormat="1" x14ac:dyDescent="0.25">
      <c r="A192" s="119"/>
      <c r="B192" s="119"/>
      <c r="C192" s="119"/>
      <c r="D192" s="119"/>
      <c r="E192" s="119"/>
      <c r="F192" s="119"/>
      <c r="G192" s="119"/>
    </row>
    <row r="193" spans="1:7" s="117" customFormat="1" x14ac:dyDescent="0.25">
      <c r="A193" s="119"/>
      <c r="B193" s="119"/>
      <c r="C193" s="119"/>
      <c r="D193" s="119"/>
      <c r="E193" s="119"/>
      <c r="F193" s="119"/>
      <c r="G193" s="119"/>
    </row>
    <row r="194" spans="1:7" s="117" customFormat="1" x14ac:dyDescent="0.25">
      <c r="A194" s="119"/>
      <c r="B194" s="119"/>
      <c r="C194" s="119"/>
      <c r="D194" s="119"/>
      <c r="E194" s="119"/>
      <c r="F194" s="119"/>
      <c r="G194" s="119"/>
    </row>
    <row r="195" spans="1:7" s="117" customFormat="1" x14ac:dyDescent="0.25">
      <c r="A195" s="119"/>
      <c r="B195" s="119"/>
      <c r="C195" s="119"/>
      <c r="D195" s="119"/>
      <c r="E195" s="119"/>
      <c r="F195" s="119"/>
      <c r="G195" s="119"/>
    </row>
    <row r="196" spans="1:7" s="117" customFormat="1" x14ac:dyDescent="0.25">
      <c r="A196" s="119"/>
      <c r="B196" s="119"/>
      <c r="C196" s="119"/>
      <c r="D196" s="119"/>
      <c r="E196" s="119"/>
      <c r="F196" s="119"/>
      <c r="G196" s="119"/>
    </row>
    <row r="197" spans="1:7" s="117" customFormat="1" x14ac:dyDescent="0.25">
      <c r="A197" s="119"/>
      <c r="B197" s="119"/>
      <c r="C197" s="119"/>
      <c r="D197" s="119"/>
      <c r="E197" s="119"/>
      <c r="F197" s="119"/>
      <c r="G197" s="119"/>
    </row>
    <row r="198" spans="1:7" s="117" customFormat="1" x14ac:dyDescent="0.25">
      <c r="A198" s="119"/>
      <c r="B198" s="119"/>
      <c r="C198" s="119"/>
      <c r="D198" s="119"/>
      <c r="E198" s="119"/>
      <c r="F198" s="119"/>
      <c r="G198" s="119"/>
    </row>
    <row r="199" spans="1:7" s="117" customFormat="1" x14ac:dyDescent="0.25">
      <c r="A199" s="119"/>
      <c r="B199" s="119"/>
      <c r="C199" s="119"/>
      <c r="D199" s="119"/>
      <c r="E199" s="119"/>
      <c r="F199" s="119"/>
      <c r="G199" s="119"/>
    </row>
    <row r="200" spans="1:7" s="117" customFormat="1" x14ac:dyDescent="0.25">
      <c r="A200" s="119"/>
      <c r="B200" s="119"/>
      <c r="C200" s="119"/>
      <c r="D200" s="119"/>
      <c r="E200" s="119"/>
      <c r="F200" s="119"/>
      <c r="G200" s="119"/>
    </row>
    <row r="201" spans="1:7" s="117" customFormat="1" x14ac:dyDescent="0.25">
      <c r="A201" s="119"/>
      <c r="B201" s="119"/>
      <c r="C201" s="119"/>
      <c r="D201" s="119"/>
      <c r="E201" s="119"/>
      <c r="F201" s="119"/>
      <c r="G201" s="119"/>
    </row>
    <row r="202" spans="1:7" s="117" customFormat="1" x14ac:dyDescent="0.25">
      <c r="A202" s="119"/>
      <c r="B202" s="119"/>
      <c r="C202" s="119"/>
      <c r="D202" s="119"/>
      <c r="E202" s="119"/>
      <c r="F202" s="119"/>
      <c r="G202" s="119"/>
    </row>
    <row r="203" spans="1:7" s="117" customFormat="1" x14ac:dyDescent="0.25">
      <c r="A203" s="119"/>
      <c r="B203" s="119"/>
      <c r="C203" s="119"/>
      <c r="D203" s="119"/>
      <c r="E203" s="119"/>
      <c r="F203" s="119"/>
      <c r="G203" s="119"/>
    </row>
    <row r="204" spans="1:7" s="117" customFormat="1" x14ac:dyDescent="0.25">
      <c r="A204" s="119"/>
      <c r="B204" s="119"/>
      <c r="C204" s="119"/>
      <c r="D204" s="119"/>
      <c r="E204" s="119"/>
      <c r="F204" s="119"/>
      <c r="G204" s="119"/>
    </row>
    <row r="205" spans="1:7" s="117" customFormat="1" x14ac:dyDescent="0.25">
      <c r="A205" s="119"/>
      <c r="B205" s="119"/>
      <c r="C205" s="119"/>
      <c r="D205" s="119"/>
      <c r="E205" s="119"/>
      <c r="F205" s="119"/>
      <c r="G205" s="119"/>
    </row>
    <row r="206" spans="1:7" s="117" customFormat="1" x14ac:dyDescent="0.25">
      <c r="A206" s="119"/>
      <c r="B206" s="119"/>
      <c r="C206" s="119"/>
      <c r="D206" s="119"/>
      <c r="E206" s="119"/>
      <c r="F206" s="119"/>
      <c r="G206" s="119"/>
    </row>
    <row r="207" spans="1:7" s="117" customFormat="1" x14ac:dyDescent="0.25">
      <c r="A207" s="119"/>
      <c r="B207" s="119"/>
      <c r="C207" s="119"/>
      <c r="D207" s="119"/>
      <c r="E207" s="119"/>
      <c r="F207" s="119"/>
      <c r="G207" s="119"/>
    </row>
    <row r="208" spans="1:7" s="117" customFormat="1" x14ac:dyDescent="0.25">
      <c r="A208" s="119"/>
      <c r="B208" s="119"/>
      <c r="C208" s="119"/>
      <c r="D208" s="119"/>
      <c r="E208" s="119"/>
      <c r="F208" s="119"/>
      <c r="G208" s="119"/>
    </row>
    <row r="209" spans="1:7" s="117" customFormat="1" x14ac:dyDescent="0.25">
      <c r="A209" s="119"/>
      <c r="B209" s="119"/>
      <c r="C209" s="119"/>
      <c r="D209" s="119"/>
      <c r="E209" s="119"/>
      <c r="F209" s="119"/>
      <c r="G209" s="119"/>
    </row>
    <row r="210" spans="1:7" s="117" customFormat="1" x14ac:dyDescent="0.25">
      <c r="A210" s="119"/>
      <c r="B210" s="119"/>
      <c r="C210" s="119"/>
      <c r="D210" s="119"/>
      <c r="E210" s="119"/>
      <c r="F210" s="119"/>
      <c r="G210" s="119"/>
    </row>
    <row r="211" spans="1:7" s="117" customFormat="1" x14ac:dyDescent="0.25">
      <c r="A211" s="119"/>
      <c r="B211" s="119"/>
      <c r="C211" s="119"/>
      <c r="D211" s="119"/>
      <c r="E211" s="119"/>
      <c r="F211" s="119"/>
      <c r="G211" s="119"/>
    </row>
  </sheetData>
  <sheetProtection algorithmName="SHA-512" hashValue="fcQS8bpChRxun4ugYu3+Q+qAsolk5SiFsyYNw3kV8pVFO9MB4DptBUAazmvYEf2kxgrR7Ym+nxqFVTR9wxNyGw==" saltValue="SCaJZCHMiQAx6kmwZS6ibg==" spinCount="100000" sheet="1" objects="1" scenarios="1"/>
  <pageMargins left="0.70866141732283472" right="0.70866141732283472" top="0.74803149606299213" bottom="0.74803149606299213" header="0.31496062992125984" footer="0.31496062992125984"/>
  <pageSetup paperSize="9" scale="90" orientation="portrait" horizontalDpi="0" verticalDpi="0" r:id="rId1"/>
  <ignoredErrors>
    <ignoredError sqref="G19"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H855"/>
  <sheetViews>
    <sheetView showGridLines="0" zoomScaleNormal="100" workbookViewId="0">
      <selection activeCell="F12" sqref="F12"/>
    </sheetView>
  </sheetViews>
  <sheetFormatPr defaultColWidth="11.42578125" defaultRowHeight="15" x14ac:dyDescent="0.25"/>
  <cols>
    <col min="1" max="5" width="6.140625" style="111" customWidth="1"/>
    <col min="6" max="6" width="73.85546875" style="111" bestFit="1" customWidth="1"/>
    <col min="7" max="7" width="17" style="111" customWidth="1"/>
    <col min="8" max="8" width="16.42578125" style="111" customWidth="1"/>
    <col min="9" max="9" width="14.85546875" style="111" customWidth="1"/>
    <col min="10" max="10" width="15.42578125" style="111" customWidth="1"/>
    <col min="11" max="11" width="11.42578125" style="112"/>
    <col min="12" max="52" width="11.42578125" style="117"/>
    <col min="53" max="16384" width="11.42578125" style="3"/>
  </cols>
  <sheetData>
    <row r="1" spans="1:60" customFormat="1" x14ac:dyDescent="0.25">
      <c r="C1" s="1"/>
      <c r="D1" s="1"/>
      <c r="E1" s="1"/>
      <c r="F1" s="1"/>
      <c r="G1" s="1"/>
      <c r="H1" s="1"/>
      <c r="I1" s="1"/>
      <c r="J1" s="1"/>
      <c r="K1" s="1"/>
      <c r="L1" s="1"/>
      <c r="M1" s="1"/>
      <c r="N1" s="1"/>
      <c r="O1" s="1"/>
      <c r="P1" s="171"/>
      <c r="Q1" s="167"/>
      <c r="R1" s="167"/>
      <c r="S1" s="167"/>
      <c r="T1" s="169"/>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row>
    <row r="2" spans="1:60" customFormat="1" ht="15.75" x14ac:dyDescent="0.25">
      <c r="C2" s="36"/>
      <c r="D2" s="1"/>
      <c r="E2" s="111"/>
      <c r="F2" s="156">
        <f>'Formulario PPGR1'!G2</f>
        <v>0</v>
      </c>
      <c r="G2" s="1"/>
      <c r="H2" s="1"/>
      <c r="I2" s="1"/>
      <c r="J2" s="1"/>
      <c r="K2" s="1"/>
      <c r="L2" s="1"/>
      <c r="M2" s="1"/>
      <c r="N2" s="1"/>
      <c r="O2" s="1"/>
      <c r="P2" s="171"/>
      <c r="Q2" s="167"/>
      <c r="R2" s="167"/>
      <c r="S2" s="167"/>
      <c r="T2" s="169"/>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row>
    <row r="3" spans="1:60" customFormat="1" x14ac:dyDescent="0.25">
      <c r="C3" s="36"/>
      <c r="D3" s="1"/>
      <c r="E3" s="111"/>
      <c r="F3" s="157" t="e">
        <f>'Formulario PPGR1'!#REF!</f>
        <v>#REF!</v>
      </c>
      <c r="G3" s="1"/>
      <c r="H3" s="1"/>
      <c r="I3" s="1"/>
      <c r="J3" s="1"/>
      <c r="K3" s="1"/>
      <c r="L3" s="1"/>
      <c r="M3" s="1"/>
      <c r="N3" s="1"/>
      <c r="O3" s="1"/>
      <c r="P3" s="171"/>
      <c r="Q3" s="167"/>
      <c r="R3" s="167"/>
      <c r="S3" s="167"/>
      <c r="T3" s="169"/>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pans="1:60" customFormat="1" x14ac:dyDescent="0.25">
      <c r="C4" s="36"/>
      <c r="D4" s="1"/>
      <c r="E4" s="111"/>
      <c r="F4" s="158" t="e">
        <f>'Formulario PPGR1'!#REF!</f>
        <v>#REF!</v>
      </c>
      <c r="G4" s="1"/>
      <c r="H4" s="1"/>
      <c r="I4" s="1"/>
      <c r="J4" s="1"/>
      <c r="K4" s="1"/>
      <c r="L4" s="1"/>
      <c r="M4" s="1"/>
      <c r="N4" s="1"/>
      <c r="O4" s="1"/>
      <c r="P4" s="171"/>
      <c r="Q4" s="167"/>
      <c r="R4" s="167"/>
      <c r="S4" s="167"/>
      <c r="T4" s="169"/>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row>
    <row r="5" spans="1:60" customFormat="1" x14ac:dyDescent="0.25">
      <c r="C5" s="36"/>
      <c r="D5" s="1"/>
      <c r="E5" s="111"/>
      <c r="F5" s="158" t="s">
        <v>461</v>
      </c>
      <c r="G5" s="1"/>
      <c r="H5" s="1"/>
      <c r="I5" s="1"/>
      <c r="J5" s="1"/>
      <c r="K5" s="1"/>
      <c r="L5" s="1"/>
      <c r="M5" s="1"/>
      <c r="N5" s="1"/>
      <c r="O5" s="1"/>
      <c r="P5" s="171"/>
      <c r="Q5" s="167"/>
      <c r="R5" s="167"/>
      <c r="S5" s="167"/>
      <c r="T5" s="169"/>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row>
    <row r="6" spans="1:60" customFormat="1" x14ac:dyDescent="0.25">
      <c r="C6" s="1"/>
      <c r="D6" s="1"/>
      <c r="E6" s="111"/>
      <c r="F6" s="158" t="e">
        <f>'Formulario PPGR1'!#REF!</f>
        <v>#REF!</v>
      </c>
      <c r="G6" s="1"/>
      <c r="H6" s="1"/>
      <c r="I6" s="1"/>
      <c r="J6" s="1"/>
      <c r="K6" s="1"/>
      <c r="L6" s="1"/>
      <c r="M6" s="1"/>
      <c r="N6" s="1"/>
      <c r="O6" s="1"/>
      <c r="P6" s="1"/>
      <c r="Q6" s="1"/>
      <c r="R6" s="167"/>
      <c r="S6" s="167"/>
      <c r="T6" s="169"/>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row>
    <row r="7" spans="1:60" ht="16.5" customHeight="1" x14ac:dyDescent="0.2">
      <c r="A7" s="117"/>
      <c r="B7" s="117"/>
      <c r="C7" s="117"/>
      <c r="D7" s="117"/>
      <c r="E7" s="117"/>
      <c r="F7" s="117"/>
      <c r="G7" s="117"/>
      <c r="H7" s="117"/>
      <c r="I7" s="117"/>
      <c r="J7" s="117"/>
      <c r="K7" s="117"/>
      <c r="BA7" s="117"/>
      <c r="BB7" s="117"/>
      <c r="BC7" s="117"/>
      <c r="BD7" s="117"/>
      <c r="BE7" s="117"/>
      <c r="BF7" s="117"/>
      <c r="BG7" s="117"/>
      <c r="BH7" s="117"/>
    </row>
    <row r="8" spans="1:60" ht="15.75" customHeight="1" x14ac:dyDescent="0.2">
      <c r="A8" s="95" t="s">
        <v>46</v>
      </c>
      <c r="B8" s="96"/>
      <c r="C8" s="96"/>
      <c r="D8" s="96"/>
      <c r="E8" s="96"/>
      <c r="F8" s="96"/>
      <c r="G8" s="96"/>
      <c r="H8" s="96"/>
      <c r="I8" s="96"/>
      <c r="J8" s="96"/>
      <c r="K8" s="97"/>
    </row>
    <row r="9" spans="1:60" ht="12.75" x14ac:dyDescent="0.2">
      <c r="A9" s="414" t="s">
        <v>54</v>
      </c>
      <c r="B9" s="99"/>
      <c r="C9" s="99"/>
      <c r="D9" s="99"/>
      <c r="E9" s="99"/>
      <c r="F9" s="99"/>
      <c r="G9" s="100">
        <f>+'Formulario PPGR6'!F16</f>
        <v>0</v>
      </c>
      <c r="H9" s="100"/>
      <c r="I9" s="100"/>
      <c r="J9" s="100"/>
      <c r="K9" s="101"/>
    </row>
    <row r="10" spans="1:60" ht="12.75" x14ac:dyDescent="0.2">
      <c r="A10" s="414" t="s">
        <v>1616</v>
      </c>
      <c r="B10" s="99"/>
      <c r="C10" s="99"/>
      <c r="D10" s="99"/>
      <c r="E10" s="99"/>
      <c r="F10" s="99"/>
      <c r="G10" s="120">
        <f>+'Formulario PPGR6'!F22</f>
        <v>0</v>
      </c>
      <c r="H10" s="100"/>
      <c r="I10" s="100"/>
      <c r="J10" s="100"/>
      <c r="K10" s="101"/>
    </row>
    <row r="11" spans="1:60" ht="12.75" x14ac:dyDescent="0.2">
      <c r="A11" s="414" t="s">
        <v>1615</v>
      </c>
      <c r="B11" s="99"/>
      <c r="C11" s="99"/>
      <c r="D11" s="99"/>
      <c r="E11" s="99"/>
      <c r="F11" s="99"/>
      <c r="G11" s="120">
        <f>+'Formulario PPGR6'!F15</f>
        <v>0</v>
      </c>
      <c r="H11" s="100"/>
      <c r="I11" s="100"/>
      <c r="J11" s="100"/>
      <c r="K11" s="101"/>
    </row>
    <row r="12" spans="1:60" ht="12.75" x14ac:dyDescent="0.2">
      <c r="A12" s="414" t="s">
        <v>1614</v>
      </c>
      <c r="B12" s="99"/>
      <c r="C12" s="99"/>
      <c r="D12" s="99"/>
      <c r="E12" s="99"/>
      <c r="F12" s="99"/>
      <c r="G12" s="120">
        <f>'Formulario PPGR6'!F11+'Formulario PPGR6'!F12+'Formulario PPGR6'!F17+'Formulario PPGR6'!F20+'Formulario PPGR6'!F21</f>
        <v>0</v>
      </c>
      <c r="H12" s="100"/>
      <c r="I12" s="100"/>
      <c r="J12" s="100"/>
      <c r="K12" s="101"/>
    </row>
    <row r="13" spans="1:60" ht="12.75" x14ac:dyDescent="0.2">
      <c r="A13" s="415" t="s">
        <v>362</v>
      </c>
      <c r="B13" s="99"/>
      <c r="C13" s="99"/>
      <c r="D13" s="99"/>
      <c r="E13" s="99"/>
      <c r="F13" s="99"/>
      <c r="G13" s="121">
        <f>+'Formulario PPGR6'!F18</f>
        <v>0</v>
      </c>
      <c r="H13" s="100"/>
      <c r="I13" s="100"/>
      <c r="J13" s="100"/>
      <c r="K13" s="101"/>
    </row>
    <row r="14" spans="1:60" ht="13.5" thickBot="1" x14ac:dyDescent="0.25">
      <c r="A14" s="416" t="s">
        <v>1617</v>
      </c>
      <c r="B14" s="104"/>
      <c r="C14" s="104"/>
      <c r="D14" s="104"/>
      <c r="E14" s="104"/>
      <c r="F14" s="104"/>
      <c r="G14" s="105">
        <f>SUM(G9:G13)</f>
        <v>0</v>
      </c>
      <c r="H14" s="106"/>
      <c r="I14" s="106"/>
      <c r="J14" s="106"/>
      <c r="K14" s="107"/>
    </row>
    <row r="15" spans="1:60" ht="15.75" customHeight="1" thickTop="1" x14ac:dyDescent="0.2">
      <c r="A15" s="108" t="s">
        <v>59</v>
      </c>
      <c r="B15" s="109"/>
      <c r="C15" s="109"/>
      <c r="D15" s="109"/>
      <c r="E15" s="109"/>
      <c r="F15" s="109"/>
      <c r="G15" s="109"/>
      <c r="H15" s="109"/>
      <c r="I15" s="109"/>
      <c r="J15" s="109"/>
      <c r="K15" s="110"/>
    </row>
    <row r="16" spans="1:60" ht="19.5" customHeight="1" x14ac:dyDescent="0.2">
      <c r="A16" s="753" t="s">
        <v>71</v>
      </c>
      <c r="B16" s="753" t="s">
        <v>57</v>
      </c>
      <c r="C16" s="753" t="s">
        <v>7</v>
      </c>
      <c r="D16" s="753" t="s">
        <v>58</v>
      </c>
      <c r="E16" s="753" t="s">
        <v>8</v>
      </c>
      <c r="F16" s="750" t="s">
        <v>70</v>
      </c>
      <c r="G16" s="752" t="s">
        <v>302</v>
      </c>
      <c r="H16" s="752" t="s">
        <v>38</v>
      </c>
      <c r="I16" s="752" t="s">
        <v>1604</v>
      </c>
      <c r="J16" s="748" t="s">
        <v>317</v>
      </c>
      <c r="K16" s="748" t="s">
        <v>9</v>
      </c>
    </row>
    <row r="17" spans="1:11" ht="44.25" customHeight="1" x14ac:dyDescent="0.2">
      <c r="A17" s="753"/>
      <c r="B17" s="753"/>
      <c r="C17" s="753"/>
      <c r="D17" s="753"/>
      <c r="E17" s="753"/>
      <c r="F17" s="751"/>
      <c r="G17" s="752"/>
      <c r="H17" s="752"/>
      <c r="I17" s="752"/>
      <c r="J17" s="749"/>
      <c r="K17" s="749"/>
    </row>
    <row r="18" spans="1:11" ht="12.75" x14ac:dyDescent="0.2">
      <c r="A18" s="37">
        <v>2</v>
      </c>
      <c r="B18" s="38"/>
      <c r="C18" s="38"/>
      <c r="D18" s="38"/>
      <c r="E18" s="38"/>
      <c r="F18" s="39" t="s">
        <v>318</v>
      </c>
      <c r="G18" s="40">
        <f>+G19+G87+G218+G337+G395+G402+G485</f>
        <v>0</v>
      </c>
      <c r="H18" s="40">
        <f>+H19+H87+H218+H337+H395+H402+H485</f>
        <v>0</v>
      </c>
      <c r="I18" s="40">
        <f>+I19+I87+I218+I337+I395+I402+I485</f>
        <v>0</v>
      </c>
      <c r="J18" s="40">
        <f>+J19+J87+J218+J337+J395+J402+J485</f>
        <v>0</v>
      </c>
      <c r="K18" s="41">
        <f>+K19+K87+K218+K337+K395+K402+K485</f>
        <v>0</v>
      </c>
    </row>
    <row r="19" spans="1:11" ht="12.75" x14ac:dyDescent="0.2">
      <c r="A19" s="42">
        <v>2</v>
      </c>
      <c r="B19" s="43">
        <v>1</v>
      </c>
      <c r="C19" s="44"/>
      <c r="D19" s="44"/>
      <c r="E19" s="44"/>
      <c r="F19" s="45" t="s">
        <v>319</v>
      </c>
      <c r="G19" s="46">
        <f>+G20+G47+G63+G70+G78</f>
        <v>0</v>
      </c>
      <c r="H19" s="46">
        <f>+H20+H47+H63+H70+H78</f>
        <v>0</v>
      </c>
      <c r="I19" s="46">
        <f>+I20+I47+I63+I70+I78</f>
        <v>0</v>
      </c>
      <c r="J19" s="46">
        <f>+J20+J47+J63+J70+J78</f>
        <v>0</v>
      </c>
      <c r="K19" s="47">
        <f>+K20+K47+K63+K70+K78</f>
        <v>0</v>
      </c>
    </row>
    <row r="20" spans="1:11" ht="12.75" x14ac:dyDescent="0.2">
      <c r="A20" s="48">
        <v>2</v>
      </c>
      <c r="B20" s="49">
        <v>1</v>
      </c>
      <c r="C20" s="49">
        <v>1</v>
      </c>
      <c r="D20" s="49"/>
      <c r="E20" s="49"/>
      <c r="F20" s="50" t="s">
        <v>72</v>
      </c>
      <c r="G20" s="51">
        <f>+G21+G28+G36+G38+G40+G45</f>
        <v>0</v>
      </c>
      <c r="H20" s="51">
        <f>+H21+H28+H36+H38+H40+H45</f>
        <v>0</v>
      </c>
      <c r="I20" s="51">
        <f>+I21+I28+I36+I38+I40+I45</f>
        <v>0</v>
      </c>
      <c r="J20" s="51">
        <f>+J21+J28+J36+J38+J40+J45</f>
        <v>0</v>
      </c>
      <c r="K20" s="52">
        <f>+K21+K28+K36+K38+K40+K45</f>
        <v>0</v>
      </c>
    </row>
    <row r="21" spans="1:11" ht="12.75" x14ac:dyDescent="0.2">
      <c r="A21" s="53">
        <v>2</v>
      </c>
      <c r="B21" s="54">
        <v>1</v>
      </c>
      <c r="C21" s="54">
        <v>1</v>
      </c>
      <c r="D21" s="54">
        <v>1</v>
      </c>
      <c r="E21" s="54"/>
      <c r="F21" s="55" t="s">
        <v>73</v>
      </c>
      <c r="G21" s="56">
        <f>SUM(G22:G27)</f>
        <v>0</v>
      </c>
      <c r="H21" s="56">
        <f>SUM(H22:H27)</f>
        <v>0</v>
      </c>
      <c r="I21" s="56">
        <f>SUM(I22:I27)</f>
        <v>0</v>
      </c>
      <c r="J21" s="56">
        <f>SUM(J22:J27)</f>
        <v>0</v>
      </c>
      <c r="K21" s="57">
        <f>SUM(K22:K27)</f>
        <v>0</v>
      </c>
    </row>
    <row r="22" spans="1:11" ht="12.75" x14ac:dyDescent="0.2">
      <c r="A22" s="58">
        <v>2</v>
      </c>
      <c r="B22" s="59">
        <v>1</v>
      </c>
      <c r="C22" s="59">
        <v>1</v>
      </c>
      <c r="D22" s="59">
        <v>1</v>
      </c>
      <c r="E22" s="59" t="s">
        <v>306</v>
      </c>
      <c r="F22" s="60" t="s">
        <v>320</v>
      </c>
      <c r="G22" s="61"/>
      <c r="H22" s="61"/>
      <c r="I22" s="61"/>
      <c r="J22" s="122">
        <f t="shared" ref="J22:J27" si="0">SUBTOTAL(9,G22:I22)</f>
        <v>0</v>
      </c>
      <c r="K22" s="123" t="str">
        <f t="shared" ref="K22:K27" si="1">IFERROR(J22/$J$18*100,"0.00")</f>
        <v>0.00</v>
      </c>
    </row>
    <row r="23" spans="1:11" ht="12.75" x14ac:dyDescent="0.2">
      <c r="A23" s="58">
        <v>2</v>
      </c>
      <c r="B23" s="59">
        <v>1</v>
      </c>
      <c r="C23" s="59">
        <v>1</v>
      </c>
      <c r="D23" s="59">
        <v>1</v>
      </c>
      <c r="E23" s="59" t="s">
        <v>307</v>
      </c>
      <c r="F23" s="63" t="s">
        <v>74</v>
      </c>
      <c r="G23" s="61"/>
      <c r="H23" s="61"/>
      <c r="I23" s="61"/>
      <c r="J23" s="122">
        <f t="shared" si="0"/>
        <v>0</v>
      </c>
      <c r="K23" s="123" t="str">
        <f t="shared" si="1"/>
        <v>0.00</v>
      </c>
    </row>
    <row r="24" spans="1:11" ht="12.75" x14ac:dyDescent="0.2">
      <c r="A24" s="58">
        <v>2</v>
      </c>
      <c r="B24" s="59">
        <v>1</v>
      </c>
      <c r="C24" s="59">
        <v>1</v>
      </c>
      <c r="D24" s="59">
        <v>1</v>
      </c>
      <c r="E24" s="59" t="s">
        <v>308</v>
      </c>
      <c r="F24" s="63" t="s">
        <v>321</v>
      </c>
      <c r="G24" s="61"/>
      <c r="H24" s="61"/>
      <c r="I24" s="61"/>
      <c r="J24" s="122">
        <f t="shared" si="0"/>
        <v>0</v>
      </c>
      <c r="K24" s="123" t="str">
        <f t="shared" si="1"/>
        <v>0.00</v>
      </c>
    </row>
    <row r="25" spans="1:11" ht="12.75" x14ac:dyDescent="0.2">
      <c r="A25" s="58">
        <v>2</v>
      </c>
      <c r="B25" s="59">
        <v>1</v>
      </c>
      <c r="C25" s="59">
        <v>1</v>
      </c>
      <c r="D25" s="59">
        <v>1</v>
      </c>
      <c r="E25" s="59" t="s">
        <v>309</v>
      </c>
      <c r="F25" s="63" t="s">
        <v>75</v>
      </c>
      <c r="G25" s="61"/>
      <c r="H25" s="61"/>
      <c r="I25" s="61"/>
      <c r="J25" s="122">
        <f t="shared" si="0"/>
        <v>0</v>
      </c>
      <c r="K25" s="123" t="str">
        <f t="shared" si="1"/>
        <v>0.00</v>
      </c>
    </row>
    <row r="26" spans="1:11" ht="12.75" x14ac:dyDescent="0.2">
      <c r="A26" s="58">
        <v>2</v>
      </c>
      <c r="B26" s="59">
        <v>1</v>
      </c>
      <c r="C26" s="59">
        <v>1</v>
      </c>
      <c r="D26" s="59">
        <v>1</v>
      </c>
      <c r="E26" s="59" t="s">
        <v>310</v>
      </c>
      <c r="F26" s="63" t="s">
        <v>76</v>
      </c>
      <c r="G26" s="61"/>
      <c r="H26" s="61"/>
      <c r="I26" s="61"/>
      <c r="J26" s="122">
        <f t="shared" si="0"/>
        <v>0</v>
      </c>
      <c r="K26" s="123" t="str">
        <f t="shared" si="1"/>
        <v>0.00</v>
      </c>
    </row>
    <row r="27" spans="1:11" ht="12.75" x14ac:dyDescent="0.2">
      <c r="A27" s="58">
        <v>2</v>
      </c>
      <c r="B27" s="59">
        <v>1</v>
      </c>
      <c r="C27" s="59">
        <v>1</v>
      </c>
      <c r="D27" s="59">
        <v>1</v>
      </c>
      <c r="E27" s="59" t="s">
        <v>322</v>
      </c>
      <c r="F27" s="63" t="s">
        <v>323</v>
      </c>
      <c r="G27" s="61"/>
      <c r="H27" s="61"/>
      <c r="I27" s="61"/>
      <c r="J27" s="122">
        <f t="shared" si="0"/>
        <v>0</v>
      </c>
      <c r="K27" s="123" t="str">
        <f t="shared" si="1"/>
        <v>0.00</v>
      </c>
    </row>
    <row r="28" spans="1:11" ht="12.75" x14ac:dyDescent="0.2">
      <c r="A28" s="53">
        <v>2</v>
      </c>
      <c r="B28" s="54">
        <v>1</v>
      </c>
      <c r="C28" s="54">
        <v>1</v>
      </c>
      <c r="D28" s="54">
        <v>2</v>
      </c>
      <c r="E28" s="54"/>
      <c r="F28" s="55" t="s">
        <v>77</v>
      </c>
      <c r="G28" s="56">
        <f>SUM(G29:G35)</f>
        <v>0</v>
      </c>
      <c r="H28" s="56">
        <f>SUM(H29:H35)</f>
        <v>0</v>
      </c>
      <c r="I28" s="56">
        <f>SUM(I29:I35)</f>
        <v>0</v>
      </c>
      <c r="J28" s="56">
        <f>SUM(J29:J35)</f>
        <v>0</v>
      </c>
      <c r="K28" s="57">
        <f>SUM(K29:K35)</f>
        <v>0</v>
      </c>
    </row>
    <row r="29" spans="1:11" ht="12.75" x14ac:dyDescent="0.2">
      <c r="A29" s="58">
        <v>2</v>
      </c>
      <c r="B29" s="59">
        <v>1</v>
      </c>
      <c r="C29" s="59">
        <v>1</v>
      </c>
      <c r="D29" s="59">
        <v>2</v>
      </c>
      <c r="E29" s="59" t="s">
        <v>306</v>
      </c>
      <c r="F29" s="63" t="s">
        <v>78</v>
      </c>
      <c r="G29" s="61"/>
      <c r="H29" s="61"/>
      <c r="I29" s="61"/>
      <c r="J29" s="122">
        <f t="shared" ref="J29:J35" si="2">SUBTOTAL(9,G29:I29)</f>
        <v>0</v>
      </c>
      <c r="K29" s="123" t="str">
        <f t="shared" ref="K29:K35" si="3">IFERROR(J29/$J$18*100,"0.00")</f>
        <v>0.00</v>
      </c>
    </row>
    <row r="30" spans="1:11" ht="12.75" x14ac:dyDescent="0.2">
      <c r="A30" s="58">
        <v>2</v>
      </c>
      <c r="B30" s="59">
        <v>1</v>
      </c>
      <c r="C30" s="59">
        <v>1</v>
      </c>
      <c r="D30" s="59">
        <v>2</v>
      </c>
      <c r="E30" s="59" t="s">
        <v>307</v>
      </c>
      <c r="F30" s="63" t="s">
        <v>79</v>
      </c>
      <c r="G30" s="61"/>
      <c r="H30" s="61"/>
      <c r="I30" s="61"/>
      <c r="J30" s="122">
        <f t="shared" si="2"/>
        <v>0</v>
      </c>
      <c r="K30" s="123" t="str">
        <f t="shared" si="3"/>
        <v>0.00</v>
      </c>
    </row>
    <row r="31" spans="1:11" ht="12.75" x14ac:dyDescent="0.2">
      <c r="A31" s="58">
        <v>2</v>
      </c>
      <c r="B31" s="59">
        <v>1</v>
      </c>
      <c r="C31" s="59">
        <v>1</v>
      </c>
      <c r="D31" s="59">
        <v>2</v>
      </c>
      <c r="E31" s="59" t="s">
        <v>308</v>
      </c>
      <c r="F31" s="63" t="s">
        <v>23</v>
      </c>
      <c r="G31" s="61"/>
      <c r="H31" s="61"/>
      <c r="I31" s="61"/>
      <c r="J31" s="122">
        <f t="shared" si="2"/>
        <v>0</v>
      </c>
      <c r="K31" s="123" t="str">
        <f t="shared" si="3"/>
        <v>0.00</v>
      </c>
    </row>
    <row r="32" spans="1:11" ht="12.75" x14ac:dyDescent="0.2">
      <c r="A32" s="58">
        <v>2</v>
      </c>
      <c r="B32" s="59">
        <v>1</v>
      </c>
      <c r="C32" s="59">
        <v>1</v>
      </c>
      <c r="D32" s="59">
        <v>2</v>
      </c>
      <c r="E32" s="59" t="s">
        <v>309</v>
      </c>
      <c r="F32" s="63" t="s">
        <v>80</v>
      </c>
      <c r="G32" s="61"/>
      <c r="H32" s="61"/>
      <c r="I32" s="61"/>
      <c r="J32" s="122">
        <f t="shared" si="2"/>
        <v>0</v>
      </c>
      <c r="K32" s="123" t="str">
        <f t="shared" si="3"/>
        <v>0.00</v>
      </c>
    </row>
    <row r="33" spans="1:11" ht="12.75" x14ac:dyDescent="0.2">
      <c r="A33" s="58">
        <v>2</v>
      </c>
      <c r="B33" s="59">
        <v>1</v>
      </c>
      <c r="C33" s="59">
        <v>1</v>
      </c>
      <c r="D33" s="59">
        <v>2</v>
      </c>
      <c r="E33" s="59" t="s">
        <v>310</v>
      </c>
      <c r="F33" s="63" t="s">
        <v>81</v>
      </c>
      <c r="G33" s="61"/>
      <c r="H33" s="61"/>
      <c r="I33" s="61"/>
      <c r="J33" s="122">
        <f t="shared" si="2"/>
        <v>0</v>
      </c>
      <c r="K33" s="123" t="str">
        <f t="shared" si="3"/>
        <v>0.00</v>
      </c>
    </row>
    <row r="34" spans="1:11" ht="12.75" x14ac:dyDescent="0.2">
      <c r="A34" s="58">
        <v>2</v>
      </c>
      <c r="B34" s="59">
        <v>1</v>
      </c>
      <c r="C34" s="59">
        <v>1</v>
      </c>
      <c r="D34" s="59">
        <v>2</v>
      </c>
      <c r="E34" s="59" t="s">
        <v>322</v>
      </c>
      <c r="F34" s="63" t="s">
        <v>82</v>
      </c>
      <c r="G34" s="61"/>
      <c r="H34" s="61"/>
      <c r="I34" s="61"/>
      <c r="J34" s="122">
        <f t="shared" si="2"/>
        <v>0</v>
      </c>
      <c r="K34" s="123" t="str">
        <f t="shared" si="3"/>
        <v>0.00</v>
      </c>
    </row>
    <row r="35" spans="1:11" ht="12.75" x14ac:dyDescent="0.2">
      <c r="A35" s="58">
        <v>2</v>
      </c>
      <c r="B35" s="59">
        <v>1</v>
      </c>
      <c r="C35" s="59">
        <v>1</v>
      </c>
      <c r="D35" s="59">
        <v>2</v>
      </c>
      <c r="E35" s="59" t="s">
        <v>324</v>
      </c>
      <c r="F35" s="63" t="s">
        <v>25</v>
      </c>
      <c r="G35" s="61"/>
      <c r="H35" s="61"/>
      <c r="I35" s="61"/>
      <c r="J35" s="122">
        <f t="shared" si="2"/>
        <v>0</v>
      </c>
      <c r="K35" s="123" t="str">
        <f t="shared" si="3"/>
        <v>0.00</v>
      </c>
    </row>
    <row r="36" spans="1:11" ht="12.75" x14ac:dyDescent="0.2">
      <c r="A36" s="53">
        <v>2</v>
      </c>
      <c r="B36" s="54">
        <v>1</v>
      </c>
      <c r="C36" s="54">
        <v>1</v>
      </c>
      <c r="D36" s="54">
        <v>3</v>
      </c>
      <c r="E36" s="54"/>
      <c r="F36" s="55" t="s">
        <v>83</v>
      </c>
      <c r="G36" s="56">
        <f>G37</f>
        <v>0</v>
      </c>
      <c r="H36" s="56">
        <f>H37</f>
        <v>0</v>
      </c>
      <c r="I36" s="56">
        <f>I37</f>
        <v>0</v>
      </c>
      <c r="J36" s="56">
        <f>J37</f>
        <v>0</v>
      </c>
      <c r="K36" s="57" t="str">
        <f>K37</f>
        <v>0.00</v>
      </c>
    </row>
    <row r="37" spans="1:11" ht="12.75" x14ac:dyDescent="0.2">
      <c r="A37" s="58">
        <v>2</v>
      </c>
      <c r="B37" s="59">
        <v>1</v>
      </c>
      <c r="C37" s="59">
        <v>1</v>
      </c>
      <c r="D37" s="59">
        <v>3</v>
      </c>
      <c r="E37" s="59" t="s">
        <v>306</v>
      </c>
      <c r="F37" s="63" t="s">
        <v>83</v>
      </c>
      <c r="G37" s="61"/>
      <c r="H37" s="61"/>
      <c r="I37" s="61"/>
      <c r="J37" s="122">
        <f>SUBTOTAL(9,G37:I37)</f>
        <v>0</v>
      </c>
      <c r="K37" s="123" t="str">
        <f>IFERROR(J37/$J$18*100,"0.00")</f>
        <v>0.00</v>
      </c>
    </row>
    <row r="38" spans="1:11" ht="12.75" x14ac:dyDescent="0.2">
      <c r="A38" s="53">
        <v>2</v>
      </c>
      <c r="B38" s="54">
        <v>1</v>
      </c>
      <c r="C38" s="54">
        <v>1</v>
      </c>
      <c r="D38" s="54">
        <v>4</v>
      </c>
      <c r="E38" s="54"/>
      <c r="F38" s="55" t="s">
        <v>325</v>
      </c>
      <c r="G38" s="56">
        <f>G39</f>
        <v>0</v>
      </c>
      <c r="H38" s="56">
        <f>H39</f>
        <v>0</v>
      </c>
      <c r="I38" s="56">
        <f>I39</f>
        <v>0</v>
      </c>
      <c r="J38" s="56">
        <f>J39</f>
        <v>0</v>
      </c>
      <c r="K38" s="57" t="str">
        <f>K39</f>
        <v>0.00</v>
      </c>
    </row>
    <row r="39" spans="1:11" ht="12.75" x14ac:dyDescent="0.2">
      <c r="A39" s="58">
        <v>2</v>
      </c>
      <c r="B39" s="59">
        <v>1</v>
      </c>
      <c r="C39" s="59">
        <v>1</v>
      </c>
      <c r="D39" s="59">
        <v>4</v>
      </c>
      <c r="E39" s="59" t="s">
        <v>306</v>
      </c>
      <c r="F39" s="63" t="s">
        <v>325</v>
      </c>
      <c r="G39" s="61"/>
      <c r="H39" s="61"/>
      <c r="I39" s="61"/>
      <c r="J39" s="122">
        <f>SUBTOTAL(9,G39:I39)</f>
        <v>0</v>
      </c>
      <c r="K39" s="123" t="str">
        <f>IFERROR(J39/$J$18*100,"0.00")</f>
        <v>0.00</v>
      </c>
    </row>
    <row r="40" spans="1:11" ht="12.75" x14ac:dyDescent="0.2">
      <c r="A40" s="53">
        <v>2</v>
      </c>
      <c r="B40" s="54">
        <v>1</v>
      </c>
      <c r="C40" s="54">
        <v>1</v>
      </c>
      <c r="D40" s="54">
        <v>5</v>
      </c>
      <c r="E40" s="54"/>
      <c r="F40" s="55" t="s">
        <v>326</v>
      </c>
      <c r="G40" s="56">
        <f>SUM(G41:G44)</f>
        <v>0</v>
      </c>
      <c r="H40" s="56">
        <f>SUM(H41:H44)</f>
        <v>0</v>
      </c>
      <c r="I40" s="56">
        <f>SUM(I41:I44)</f>
        <v>0</v>
      </c>
      <c r="J40" s="56">
        <f>SUM(J41:J44)</f>
        <v>0</v>
      </c>
      <c r="K40" s="57">
        <f>SUM(K41:K44)</f>
        <v>0</v>
      </c>
    </row>
    <row r="41" spans="1:11" ht="12.75" x14ac:dyDescent="0.2">
      <c r="A41" s="58">
        <v>2</v>
      </c>
      <c r="B41" s="59">
        <v>1</v>
      </c>
      <c r="C41" s="59">
        <v>1</v>
      </c>
      <c r="D41" s="59">
        <v>5</v>
      </c>
      <c r="E41" s="59" t="s">
        <v>306</v>
      </c>
      <c r="F41" s="64" t="s">
        <v>326</v>
      </c>
      <c r="G41" s="61"/>
      <c r="H41" s="61"/>
      <c r="I41" s="61"/>
      <c r="J41" s="122">
        <f>SUBTOTAL(9,G41:I41)</f>
        <v>0</v>
      </c>
      <c r="K41" s="123" t="str">
        <f>IFERROR(J41/$J$18*100,"0.00")</f>
        <v>0.00</v>
      </c>
    </row>
    <row r="42" spans="1:11" ht="12.75" x14ac:dyDescent="0.2">
      <c r="A42" s="58">
        <v>2</v>
      </c>
      <c r="B42" s="59">
        <v>1</v>
      </c>
      <c r="C42" s="59">
        <v>1</v>
      </c>
      <c r="D42" s="59">
        <v>5</v>
      </c>
      <c r="E42" s="59" t="s">
        <v>307</v>
      </c>
      <c r="F42" s="63" t="s">
        <v>84</v>
      </c>
      <c r="G42" s="61"/>
      <c r="H42" s="61"/>
      <c r="I42" s="61"/>
      <c r="J42" s="122">
        <f>SUBTOTAL(9,G42:I42)</f>
        <v>0</v>
      </c>
      <c r="K42" s="123" t="str">
        <f>IFERROR(J42/$J$18*100,"0.00")</f>
        <v>0.00</v>
      </c>
    </row>
    <row r="43" spans="1:11" ht="12.75" x14ac:dyDescent="0.2">
      <c r="A43" s="58">
        <v>2</v>
      </c>
      <c r="B43" s="59">
        <v>1</v>
      </c>
      <c r="C43" s="59">
        <v>1</v>
      </c>
      <c r="D43" s="59">
        <v>5</v>
      </c>
      <c r="E43" s="59" t="s">
        <v>308</v>
      </c>
      <c r="F43" s="63" t="s">
        <v>327</v>
      </c>
      <c r="G43" s="61"/>
      <c r="H43" s="61"/>
      <c r="I43" s="61"/>
      <c r="J43" s="122">
        <f>SUBTOTAL(9,G43:I43)</f>
        <v>0</v>
      </c>
      <c r="K43" s="123" t="str">
        <f>IFERROR(J43/$J$18*100,"0.00")</f>
        <v>0.00</v>
      </c>
    </row>
    <row r="44" spans="1:11" ht="12.75" x14ac:dyDescent="0.2">
      <c r="A44" s="58">
        <v>2</v>
      </c>
      <c r="B44" s="59">
        <v>1</v>
      </c>
      <c r="C44" s="59">
        <v>1</v>
      </c>
      <c r="D44" s="59">
        <v>5</v>
      </c>
      <c r="E44" s="59" t="s">
        <v>309</v>
      </c>
      <c r="F44" s="63" t="s">
        <v>303</v>
      </c>
      <c r="G44" s="61"/>
      <c r="H44" s="61"/>
      <c r="I44" s="61"/>
      <c r="J44" s="122">
        <f>SUBTOTAL(9,G44:I44)</f>
        <v>0</v>
      </c>
      <c r="K44" s="123" t="str">
        <f>IFERROR(J44/$J$18*100,"0.00")</f>
        <v>0.00</v>
      </c>
    </row>
    <row r="45" spans="1:11" ht="12.75" x14ac:dyDescent="0.2">
      <c r="A45" s="53">
        <v>2</v>
      </c>
      <c r="B45" s="54">
        <v>1</v>
      </c>
      <c r="C45" s="54">
        <v>1</v>
      </c>
      <c r="D45" s="54">
        <v>6</v>
      </c>
      <c r="E45" s="54"/>
      <c r="F45" s="55" t="s">
        <v>328</v>
      </c>
      <c r="G45" s="56">
        <f>G46</f>
        <v>0</v>
      </c>
      <c r="H45" s="56">
        <f>H46</f>
        <v>0</v>
      </c>
      <c r="I45" s="56">
        <f>I46</f>
        <v>0</v>
      </c>
      <c r="J45" s="56">
        <f>J46</f>
        <v>0</v>
      </c>
      <c r="K45" s="57" t="str">
        <f>K46</f>
        <v>0.00</v>
      </c>
    </row>
    <row r="46" spans="1:11" ht="12.75" x14ac:dyDescent="0.2">
      <c r="A46" s="58">
        <v>2</v>
      </c>
      <c r="B46" s="59">
        <v>1</v>
      </c>
      <c r="C46" s="59">
        <v>1</v>
      </c>
      <c r="D46" s="59">
        <v>6</v>
      </c>
      <c r="E46" s="59" t="s">
        <v>306</v>
      </c>
      <c r="F46" s="63" t="s">
        <v>328</v>
      </c>
      <c r="G46" s="61"/>
      <c r="H46" s="61"/>
      <c r="I46" s="61"/>
      <c r="J46" s="122">
        <f>SUBTOTAL(9,G46:I46)</f>
        <v>0</v>
      </c>
      <c r="K46" s="123" t="str">
        <f>IFERROR(J46/$J$18*100,"0.00")</f>
        <v>0.00</v>
      </c>
    </row>
    <row r="47" spans="1:11" ht="12.75" x14ac:dyDescent="0.2">
      <c r="A47" s="48">
        <v>2</v>
      </c>
      <c r="B47" s="49">
        <v>1</v>
      </c>
      <c r="C47" s="49">
        <v>2</v>
      </c>
      <c r="D47" s="49"/>
      <c r="E47" s="49"/>
      <c r="F47" s="50" t="s">
        <v>10</v>
      </c>
      <c r="G47" s="51">
        <f>+G48+G50+G61</f>
        <v>0</v>
      </c>
      <c r="H47" s="51">
        <f>+H48+H50+H61</f>
        <v>0</v>
      </c>
      <c r="I47" s="51">
        <f>+I48+I50+I61</f>
        <v>0</v>
      </c>
      <c r="J47" s="51">
        <f>+J48+J50+J61</f>
        <v>0</v>
      </c>
      <c r="K47" s="52">
        <f>+K48+K50+K61</f>
        <v>0</v>
      </c>
    </row>
    <row r="48" spans="1:11" ht="12.75" x14ac:dyDescent="0.2">
      <c r="A48" s="53">
        <v>2</v>
      </c>
      <c r="B48" s="54">
        <v>1</v>
      </c>
      <c r="C48" s="54">
        <v>2</v>
      </c>
      <c r="D48" s="54">
        <v>1</v>
      </c>
      <c r="E48" s="54"/>
      <c r="F48" s="55" t="s">
        <v>85</v>
      </c>
      <c r="G48" s="56">
        <f>G49</f>
        <v>0</v>
      </c>
      <c r="H48" s="56">
        <f>H49</f>
        <v>0</v>
      </c>
      <c r="I48" s="56">
        <f>I49</f>
        <v>0</v>
      </c>
      <c r="J48" s="56">
        <f>J49</f>
        <v>0</v>
      </c>
      <c r="K48" s="57" t="str">
        <f>K49</f>
        <v>0.00</v>
      </c>
    </row>
    <row r="49" spans="1:11" ht="12.75" x14ac:dyDescent="0.2">
      <c r="A49" s="58">
        <v>2</v>
      </c>
      <c r="B49" s="59">
        <v>1</v>
      </c>
      <c r="C49" s="59">
        <v>2</v>
      </c>
      <c r="D49" s="59">
        <v>1</v>
      </c>
      <c r="E49" s="59" t="s">
        <v>306</v>
      </c>
      <c r="F49" s="63" t="s">
        <v>85</v>
      </c>
      <c r="G49" s="61"/>
      <c r="H49" s="61"/>
      <c r="I49" s="61"/>
      <c r="J49" s="122">
        <f>SUBTOTAL(9,G49:I49)</f>
        <v>0</v>
      </c>
      <c r="K49" s="123" t="str">
        <f>IFERROR(J49/$J$18*100,"0.00")</f>
        <v>0.00</v>
      </c>
    </row>
    <row r="50" spans="1:11" ht="12.75" x14ac:dyDescent="0.2">
      <c r="A50" s="53">
        <v>2</v>
      </c>
      <c r="B50" s="54">
        <v>1</v>
      </c>
      <c r="C50" s="54">
        <v>2</v>
      </c>
      <c r="D50" s="54">
        <v>2</v>
      </c>
      <c r="E50" s="54"/>
      <c r="F50" s="55" t="s">
        <v>86</v>
      </c>
      <c r="G50" s="56">
        <f>SUM(G51:G60)</f>
        <v>0</v>
      </c>
      <c r="H50" s="56">
        <f>SUM(H51:H60)</f>
        <v>0</v>
      </c>
      <c r="I50" s="56">
        <f>SUM(I51:I60)</f>
        <v>0</v>
      </c>
      <c r="J50" s="56">
        <f>SUM(J51:J60)</f>
        <v>0</v>
      </c>
      <c r="K50" s="57">
        <f>SUM(K51:K60)</f>
        <v>0</v>
      </c>
    </row>
    <row r="51" spans="1:11" ht="12.75" x14ac:dyDescent="0.2">
      <c r="A51" s="58">
        <v>2</v>
      </c>
      <c r="B51" s="59">
        <v>1</v>
      </c>
      <c r="C51" s="59">
        <v>2</v>
      </c>
      <c r="D51" s="59">
        <v>2</v>
      </c>
      <c r="E51" s="59" t="s">
        <v>306</v>
      </c>
      <c r="F51" s="63" t="s">
        <v>87</v>
      </c>
      <c r="G51" s="61"/>
      <c r="H51" s="61"/>
      <c r="I51" s="61"/>
      <c r="J51" s="122">
        <f t="shared" ref="J51:J60" si="4">SUBTOTAL(9,G51:I51)</f>
        <v>0</v>
      </c>
      <c r="K51" s="123" t="str">
        <f t="shared" ref="K51:K60" si="5">IFERROR(J51/$J$18*100,"0.00")</f>
        <v>0.00</v>
      </c>
    </row>
    <row r="52" spans="1:11" ht="12.75" x14ac:dyDescent="0.2">
      <c r="A52" s="58">
        <v>2</v>
      </c>
      <c r="B52" s="59">
        <v>1</v>
      </c>
      <c r="C52" s="59">
        <v>2</v>
      </c>
      <c r="D52" s="59">
        <v>2</v>
      </c>
      <c r="E52" s="59" t="s">
        <v>307</v>
      </c>
      <c r="F52" s="63" t="s">
        <v>88</v>
      </c>
      <c r="G52" s="61"/>
      <c r="H52" s="61"/>
      <c r="I52" s="61"/>
      <c r="J52" s="122">
        <f t="shared" si="4"/>
        <v>0</v>
      </c>
      <c r="K52" s="123" t="str">
        <f t="shared" si="5"/>
        <v>0.00</v>
      </c>
    </row>
    <row r="53" spans="1:11" ht="12.75" x14ac:dyDescent="0.2">
      <c r="A53" s="58">
        <v>2</v>
      </c>
      <c r="B53" s="59">
        <v>1</v>
      </c>
      <c r="C53" s="59">
        <v>2</v>
      </c>
      <c r="D53" s="59">
        <v>2</v>
      </c>
      <c r="E53" s="59" t="s">
        <v>308</v>
      </c>
      <c r="F53" s="65" t="s">
        <v>89</v>
      </c>
      <c r="G53" s="61"/>
      <c r="H53" s="61"/>
      <c r="I53" s="61"/>
      <c r="J53" s="122">
        <f t="shared" si="4"/>
        <v>0</v>
      </c>
      <c r="K53" s="123" t="str">
        <f t="shared" si="5"/>
        <v>0.00</v>
      </c>
    </row>
    <row r="54" spans="1:11" ht="12.75" x14ac:dyDescent="0.2">
      <c r="A54" s="58">
        <v>2</v>
      </c>
      <c r="B54" s="59">
        <v>1</v>
      </c>
      <c r="C54" s="59">
        <v>2</v>
      </c>
      <c r="D54" s="59">
        <v>2</v>
      </c>
      <c r="E54" s="59" t="s">
        <v>309</v>
      </c>
      <c r="F54" s="63" t="s">
        <v>90</v>
      </c>
      <c r="G54" s="61"/>
      <c r="H54" s="61"/>
      <c r="I54" s="61"/>
      <c r="J54" s="122">
        <f t="shared" si="4"/>
        <v>0</v>
      </c>
      <c r="K54" s="123" t="str">
        <f t="shared" si="5"/>
        <v>0.00</v>
      </c>
    </row>
    <row r="55" spans="1:11" ht="12.75" x14ac:dyDescent="0.2">
      <c r="A55" s="58">
        <v>2</v>
      </c>
      <c r="B55" s="59">
        <v>1</v>
      </c>
      <c r="C55" s="59">
        <v>2</v>
      </c>
      <c r="D55" s="59">
        <v>2</v>
      </c>
      <c r="E55" s="59" t="s">
        <v>310</v>
      </c>
      <c r="F55" s="63" t="s">
        <v>91</v>
      </c>
      <c r="G55" s="61"/>
      <c r="H55" s="61"/>
      <c r="I55" s="61"/>
      <c r="J55" s="122">
        <f t="shared" si="4"/>
        <v>0</v>
      </c>
      <c r="K55" s="123" t="str">
        <f t="shared" si="5"/>
        <v>0.00</v>
      </c>
    </row>
    <row r="56" spans="1:11" ht="12.75" x14ac:dyDescent="0.2">
      <c r="A56" s="58">
        <v>2</v>
      </c>
      <c r="B56" s="59">
        <v>1</v>
      </c>
      <c r="C56" s="59">
        <v>2</v>
      </c>
      <c r="D56" s="59">
        <v>2</v>
      </c>
      <c r="E56" s="59" t="s">
        <v>322</v>
      </c>
      <c r="F56" s="63" t="s">
        <v>92</v>
      </c>
      <c r="G56" s="61"/>
      <c r="H56" s="61"/>
      <c r="I56" s="61"/>
      <c r="J56" s="122">
        <f t="shared" si="4"/>
        <v>0</v>
      </c>
      <c r="K56" s="123" t="str">
        <f t="shared" si="5"/>
        <v>0.00</v>
      </c>
    </row>
    <row r="57" spans="1:11" ht="12.75" x14ac:dyDescent="0.2">
      <c r="A57" s="58">
        <v>2</v>
      </c>
      <c r="B57" s="59">
        <v>1</v>
      </c>
      <c r="C57" s="59">
        <v>2</v>
      </c>
      <c r="D57" s="59">
        <v>2</v>
      </c>
      <c r="E57" s="59" t="s">
        <v>324</v>
      </c>
      <c r="F57" s="63" t="s">
        <v>93</v>
      </c>
      <c r="G57" s="61"/>
      <c r="H57" s="61"/>
      <c r="I57" s="61"/>
      <c r="J57" s="122">
        <f t="shared" si="4"/>
        <v>0</v>
      </c>
      <c r="K57" s="123" t="str">
        <f t="shared" si="5"/>
        <v>0.00</v>
      </c>
    </row>
    <row r="58" spans="1:11" ht="12.75" x14ac:dyDescent="0.2">
      <c r="A58" s="58">
        <v>2</v>
      </c>
      <c r="B58" s="59">
        <v>1</v>
      </c>
      <c r="C58" s="59">
        <v>2</v>
      </c>
      <c r="D58" s="59">
        <v>2</v>
      </c>
      <c r="E58" s="59" t="s">
        <v>329</v>
      </c>
      <c r="F58" s="63" t="s">
        <v>94</v>
      </c>
      <c r="G58" s="61"/>
      <c r="H58" s="61"/>
      <c r="I58" s="61"/>
      <c r="J58" s="122">
        <f t="shared" si="4"/>
        <v>0</v>
      </c>
      <c r="K58" s="123" t="str">
        <f t="shared" si="5"/>
        <v>0.00</v>
      </c>
    </row>
    <row r="59" spans="1:11" ht="12.75" x14ac:dyDescent="0.2">
      <c r="A59" s="58">
        <v>2</v>
      </c>
      <c r="B59" s="59">
        <v>1</v>
      </c>
      <c r="C59" s="59">
        <v>2</v>
      </c>
      <c r="D59" s="59">
        <v>2</v>
      </c>
      <c r="E59" s="59" t="s">
        <v>330</v>
      </c>
      <c r="F59" s="63" t="s">
        <v>95</v>
      </c>
      <c r="G59" s="61"/>
      <c r="H59" s="61"/>
      <c r="I59" s="61"/>
      <c r="J59" s="122">
        <f t="shared" si="4"/>
        <v>0</v>
      </c>
      <c r="K59" s="123" t="str">
        <f t="shared" si="5"/>
        <v>0.00</v>
      </c>
    </row>
    <row r="60" spans="1:11" ht="12.75" x14ac:dyDescent="0.2">
      <c r="A60" s="58">
        <v>2</v>
      </c>
      <c r="B60" s="59">
        <v>1</v>
      </c>
      <c r="C60" s="59">
        <v>2</v>
      </c>
      <c r="D60" s="59">
        <v>2</v>
      </c>
      <c r="E60" s="59" t="s">
        <v>331</v>
      </c>
      <c r="F60" s="65" t="s">
        <v>96</v>
      </c>
      <c r="G60" s="61"/>
      <c r="H60" s="61"/>
      <c r="I60" s="61"/>
      <c r="J60" s="122">
        <f t="shared" si="4"/>
        <v>0</v>
      </c>
      <c r="K60" s="123" t="str">
        <f t="shared" si="5"/>
        <v>0.00</v>
      </c>
    </row>
    <row r="61" spans="1:11" ht="12.75" x14ac:dyDescent="0.2">
      <c r="A61" s="53">
        <v>2</v>
      </c>
      <c r="B61" s="54">
        <v>1</v>
      </c>
      <c r="C61" s="54">
        <v>2</v>
      </c>
      <c r="D61" s="54">
        <v>3</v>
      </c>
      <c r="E61" s="54"/>
      <c r="F61" s="55" t="s">
        <v>24</v>
      </c>
      <c r="G61" s="56">
        <f>G62</f>
        <v>0</v>
      </c>
      <c r="H61" s="56">
        <f>H62</f>
        <v>0</v>
      </c>
      <c r="I61" s="56">
        <f>I62</f>
        <v>0</v>
      </c>
      <c r="J61" s="56">
        <f>J62</f>
        <v>0</v>
      </c>
      <c r="K61" s="57" t="str">
        <f>K62</f>
        <v>0.00</v>
      </c>
    </row>
    <row r="62" spans="1:11" ht="12.75" x14ac:dyDescent="0.2">
      <c r="A62" s="58">
        <v>2</v>
      </c>
      <c r="B62" s="59">
        <v>1</v>
      </c>
      <c r="C62" s="59">
        <v>2</v>
      </c>
      <c r="D62" s="59">
        <v>3</v>
      </c>
      <c r="E62" s="59" t="s">
        <v>306</v>
      </c>
      <c r="F62" s="63" t="s">
        <v>24</v>
      </c>
      <c r="G62" s="61"/>
      <c r="H62" s="61"/>
      <c r="I62" s="61"/>
      <c r="J62" s="122">
        <f>SUBTOTAL(9,G62:I62)</f>
        <v>0</v>
      </c>
      <c r="K62" s="123" t="str">
        <f>IFERROR(J62/$J$18*100,"0.00")</f>
        <v>0.00</v>
      </c>
    </row>
    <row r="63" spans="1:11" ht="12.75" x14ac:dyDescent="0.2">
      <c r="A63" s="48">
        <v>2</v>
      </c>
      <c r="B63" s="49">
        <v>1</v>
      </c>
      <c r="C63" s="49">
        <v>3</v>
      </c>
      <c r="D63" s="49"/>
      <c r="E63" s="49"/>
      <c r="F63" s="50" t="s">
        <v>26</v>
      </c>
      <c r="G63" s="51">
        <f>G64+G67</f>
        <v>0</v>
      </c>
      <c r="H63" s="51">
        <f>H64+H67</f>
        <v>0</v>
      </c>
      <c r="I63" s="51">
        <f>I64+I67</f>
        <v>0</v>
      </c>
      <c r="J63" s="51">
        <f>J64+J67</f>
        <v>0</v>
      </c>
      <c r="K63" s="52">
        <f>K64+K67</f>
        <v>0</v>
      </c>
    </row>
    <row r="64" spans="1:11" ht="12.75" x14ac:dyDescent="0.2">
      <c r="A64" s="53">
        <v>2</v>
      </c>
      <c r="B64" s="54">
        <v>1</v>
      </c>
      <c r="C64" s="54">
        <v>3</v>
      </c>
      <c r="D64" s="54">
        <v>1</v>
      </c>
      <c r="E64" s="54"/>
      <c r="F64" s="66" t="s">
        <v>97</v>
      </c>
      <c r="G64" s="56">
        <f>SUM(G65:G66)</f>
        <v>0</v>
      </c>
      <c r="H64" s="56">
        <f>SUM(H65:H66)</f>
        <v>0</v>
      </c>
      <c r="I64" s="56">
        <f>SUM(I65:I66)</f>
        <v>0</v>
      </c>
      <c r="J64" s="56">
        <f>SUM(J65:J66)</f>
        <v>0</v>
      </c>
      <c r="K64" s="57">
        <f>SUM(K65:K66)</f>
        <v>0</v>
      </c>
    </row>
    <row r="65" spans="1:11" ht="12.75" x14ac:dyDescent="0.2">
      <c r="A65" s="88">
        <v>2</v>
      </c>
      <c r="B65" s="84">
        <v>1</v>
      </c>
      <c r="C65" s="84">
        <v>3</v>
      </c>
      <c r="D65" s="84">
        <v>1</v>
      </c>
      <c r="E65" s="84" t="s">
        <v>306</v>
      </c>
      <c r="F65" s="89" t="s">
        <v>98</v>
      </c>
      <c r="G65" s="87"/>
      <c r="H65" s="87"/>
      <c r="I65" s="87"/>
      <c r="J65" s="124">
        <f>SUBTOTAL(9,G65:I65)</f>
        <v>0</v>
      </c>
      <c r="K65" s="125" t="str">
        <f>IFERROR(J65/$J$18*100,"0.00")</f>
        <v>0.00</v>
      </c>
    </row>
    <row r="66" spans="1:11" ht="12.75" x14ac:dyDescent="0.2">
      <c r="A66" s="67">
        <v>2</v>
      </c>
      <c r="B66" s="59">
        <v>1</v>
      </c>
      <c r="C66" s="59">
        <v>3</v>
      </c>
      <c r="D66" s="59">
        <v>1</v>
      </c>
      <c r="E66" s="59" t="s">
        <v>307</v>
      </c>
      <c r="F66" s="68" t="s">
        <v>99</v>
      </c>
      <c r="G66" s="61"/>
      <c r="H66" s="61"/>
      <c r="I66" s="61"/>
      <c r="J66" s="122">
        <f>SUBTOTAL(9,G66:I66)</f>
        <v>0</v>
      </c>
      <c r="K66" s="123" t="str">
        <f>IFERROR(J66/$J$18*100,"0.00")</f>
        <v>0.00</v>
      </c>
    </row>
    <row r="67" spans="1:11" ht="12.75" x14ac:dyDescent="0.2">
      <c r="A67" s="53">
        <v>2</v>
      </c>
      <c r="B67" s="54">
        <v>1</v>
      </c>
      <c r="C67" s="54">
        <v>3</v>
      </c>
      <c r="D67" s="54">
        <v>2</v>
      </c>
      <c r="E67" s="54"/>
      <c r="F67" s="66" t="s">
        <v>100</v>
      </c>
      <c r="G67" s="56">
        <f>SUM(G68:G69)</f>
        <v>0</v>
      </c>
      <c r="H67" s="56">
        <f>SUM(H68:H69)</f>
        <v>0</v>
      </c>
      <c r="I67" s="56">
        <f>SUM(I68:I69)</f>
        <v>0</v>
      </c>
      <c r="J67" s="56">
        <f>SUM(J68:J69)</f>
        <v>0</v>
      </c>
      <c r="K67" s="57">
        <f>SUM(K68:K69)</f>
        <v>0</v>
      </c>
    </row>
    <row r="68" spans="1:11" ht="12.75" x14ac:dyDescent="0.2">
      <c r="A68" s="67">
        <v>2</v>
      </c>
      <c r="B68" s="59">
        <v>1</v>
      </c>
      <c r="C68" s="59">
        <v>3</v>
      </c>
      <c r="D68" s="59">
        <v>2</v>
      </c>
      <c r="E68" s="59" t="s">
        <v>306</v>
      </c>
      <c r="F68" s="68" t="s">
        <v>101</v>
      </c>
      <c r="G68" s="61"/>
      <c r="H68" s="61"/>
      <c r="I68" s="61"/>
      <c r="J68" s="122">
        <f>SUBTOTAL(9,G68:I68)</f>
        <v>0</v>
      </c>
      <c r="K68" s="123" t="str">
        <f>IFERROR(J68/$J$18*100,"0.00")</f>
        <v>0.00</v>
      </c>
    </row>
    <row r="69" spans="1:11" ht="12.75" x14ac:dyDescent="0.2">
      <c r="A69" s="67">
        <v>2</v>
      </c>
      <c r="B69" s="59">
        <v>1</v>
      </c>
      <c r="C69" s="59">
        <v>3</v>
      </c>
      <c r="D69" s="59">
        <v>2</v>
      </c>
      <c r="E69" s="59" t="s">
        <v>307</v>
      </c>
      <c r="F69" s="68" t="s">
        <v>102</v>
      </c>
      <c r="G69" s="61"/>
      <c r="H69" s="61"/>
      <c r="I69" s="61"/>
      <c r="J69" s="122">
        <f>SUBTOTAL(9,G69:I69)</f>
        <v>0</v>
      </c>
      <c r="K69" s="123" t="str">
        <f>IFERROR(J69/$J$18*100,"0.00")</f>
        <v>0.00</v>
      </c>
    </row>
    <row r="70" spans="1:11" ht="12.75" x14ac:dyDescent="0.2">
      <c r="A70" s="48">
        <v>2</v>
      </c>
      <c r="B70" s="49">
        <v>1</v>
      </c>
      <c r="C70" s="49">
        <v>4</v>
      </c>
      <c r="D70" s="49"/>
      <c r="E70" s="49"/>
      <c r="F70" s="50" t="s">
        <v>27</v>
      </c>
      <c r="G70" s="51">
        <f>G71+G73</f>
        <v>0</v>
      </c>
      <c r="H70" s="51">
        <f>H71+H73</f>
        <v>0</v>
      </c>
      <c r="I70" s="51">
        <f>I71+I73</f>
        <v>0</v>
      </c>
      <c r="J70" s="51">
        <f>J71+J73</f>
        <v>0</v>
      </c>
      <c r="K70" s="52">
        <f>K71+K73</f>
        <v>0</v>
      </c>
    </row>
    <row r="71" spans="1:11" ht="12.75" x14ac:dyDescent="0.2">
      <c r="A71" s="53">
        <v>2</v>
      </c>
      <c r="B71" s="54">
        <v>1</v>
      </c>
      <c r="C71" s="54">
        <v>4</v>
      </c>
      <c r="D71" s="54">
        <v>1</v>
      </c>
      <c r="E71" s="54"/>
      <c r="F71" s="66" t="s">
        <v>28</v>
      </c>
      <c r="G71" s="56">
        <f>G72</f>
        <v>0</v>
      </c>
      <c r="H71" s="56">
        <f>H72</f>
        <v>0</v>
      </c>
      <c r="I71" s="56">
        <f>I72</f>
        <v>0</v>
      </c>
      <c r="J71" s="56">
        <f>J72</f>
        <v>0</v>
      </c>
      <c r="K71" s="57" t="str">
        <f>K72</f>
        <v>0.00</v>
      </c>
    </row>
    <row r="72" spans="1:11" ht="12.75" x14ac:dyDescent="0.2">
      <c r="A72" s="58">
        <v>2</v>
      </c>
      <c r="B72" s="59">
        <v>1</v>
      </c>
      <c r="C72" s="59">
        <v>4</v>
      </c>
      <c r="D72" s="59">
        <v>1</v>
      </c>
      <c r="E72" s="59" t="s">
        <v>306</v>
      </c>
      <c r="F72" s="63" t="s">
        <v>28</v>
      </c>
      <c r="G72" s="61"/>
      <c r="H72" s="61"/>
      <c r="I72" s="61"/>
      <c r="J72" s="122">
        <f>SUBTOTAL(9,G72:I72)</f>
        <v>0</v>
      </c>
      <c r="K72" s="123" t="str">
        <f>IFERROR(J72/$J$18*100,"0.00")</f>
        <v>0.00</v>
      </c>
    </row>
    <row r="73" spans="1:11" ht="12.75" x14ac:dyDescent="0.2">
      <c r="A73" s="53">
        <v>2</v>
      </c>
      <c r="B73" s="54">
        <v>1</v>
      </c>
      <c r="C73" s="54">
        <v>4</v>
      </c>
      <c r="D73" s="54">
        <v>2</v>
      </c>
      <c r="E73" s="54"/>
      <c r="F73" s="66" t="s">
        <v>103</v>
      </c>
      <c r="G73" s="56">
        <f>SUM(G74:G77)</f>
        <v>0</v>
      </c>
      <c r="H73" s="56">
        <f>SUM(H74:H77)</f>
        <v>0</v>
      </c>
      <c r="I73" s="56">
        <f>SUM(I74:I77)</f>
        <v>0</v>
      </c>
      <c r="J73" s="56">
        <f>SUM(J74:J77)</f>
        <v>0</v>
      </c>
      <c r="K73" s="57">
        <f>SUM(K74:K77)</f>
        <v>0</v>
      </c>
    </row>
    <row r="74" spans="1:11" ht="12.75" x14ac:dyDescent="0.2">
      <c r="A74" s="58">
        <v>2</v>
      </c>
      <c r="B74" s="59">
        <v>1</v>
      </c>
      <c r="C74" s="59">
        <v>4</v>
      </c>
      <c r="D74" s="59">
        <v>2</v>
      </c>
      <c r="E74" s="59" t="s">
        <v>306</v>
      </c>
      <c r="F74" s="63" t="s">
        <v>104</v>
      </c>
      <c r="G74" s="61"/>
      <c r="H74" s="61"/>
      <c r="I74" s="61"/>
      <c r="J74" s="122">
        <f>SUBTOTAL(9,G74:I74)</f>
        <v>0</v>
      </c>
      <c r="K74" s="123" t="str">
        <f>IFERROR(J74/$J$18*100,"0.00")</f>
        <v>0.00</v>
      </c>
    </row>
    <row r="75" spans="1:11" ht="12.75" x14ac:dyDescent="0.2">
      <c r="A75" s="58">
        <v>2</v>
      </c>
      <c r="B75" s="59">
        <v>1</v>
      </c>
      <c r="C75" s="59">
        <v>4</v>
      </c>
      <c r="D75" s="59">
        <v>2</v>
      </c>
      <c r="E75" s="59" t="s">
        <v>307</v>
      </c>
      <c r="F75" s="63" t="s">
        <v>105</v>
      </c>
      <c r="G75" s="61"/>
      <c r="H75" s="61"/>
      <c r="I75" s="61"/>
      <c r="J75" s="122">
        <f>SUBTOTAL(9,G75:I75)</f>
        <v>0</v>
      </c>
      <c r="K75" s="123" t="str">
        <f>IFERROR(J75/$J$18*100,"0.00")</f>
        <v>0.00</v>
      </c>
    </row>
    <row r="76" spans="1:11" ht="12.75" x14ac:dyDescent="0.2">
      <c r="A76" s="58">
        <v>2</v>
      </c>
      <c r="B76" s="59">
        <v>1</v>
      </c>
      <c r="C76" s="59">
        <v>4</v>
      </c>
      <c r="D76" s="59">
        <v>2</v>
      </c>
      <c r="E76" s="59" t="s">
        <v>308</v>
      </c>
      <c r="F76" s="63" t="s">
        <v>106</v>
      </c>
      <c r="G76" s="61"/>
      <c r="H76" s="61"/>
      <c r="I76" s="61"/>
      <c r="J76" s="122">
        <f>SUBTOTAL(9,G76:I76)</f>
        <v>0</v>
      </c>
      <c r="K76" s="123" t="str">
        <f>IFERROR(J76/$J$18*100,"0.00")</f>
        <v>0.00</v>
      </c>
    </row>
    <row r="77" spans="1:11" ht="12.75" x14ac:dyDescent="0.2">
      <c r="A77" s="58">
        <v>2</v>
      </c>
      <c r="B77" s="59">
        <v>1</v>
      </c>
      <c r="C77" s="59">
        <v>4</v>
      </c>
      <c r="D77" s="59">
        <v>2</v>
      </c>
      <c r="E77" s="59" t="s">
        <v>309</v>
      </c>
      <c r="F77" s="63" t="s">
        <v>332</v>
      </c>
      <c r="G77" s="61"/>
      <c r="H77" s="61"/>
      <c r="I77" s="61"/>
      <c r="J77" s="122">
        <f>SUBTOTAL(9,G77:I77)</f>
        <v>0</v>
      </c>
      <c r="K77" s="123" t="str">
        <f>IFERROR(J77/$J$18*100,"0.00")</f>
        <v>0.00</v>
      </c>
    </row>
    <row r="78" spans="1:11" ht="12.75" x14ac:dyDescent="0.2">
      <c r="A78" s="48">
        <v>2</v>
      </c>
      <c r="B78" s="49">
        <v>1</v>
      </c>
      <c r="C78" s="49">
        <v>5</v>
      </c>
      <c r="D78" s="49"/>
      <c r="E78" s="49"/>
      <c r="F78" s="50" t="s">
        <v>333</v>
      </c>
      <c r="G78" s="51">
        <f>G79+G81+G83+G85</f>
        <v>0</v>
      </c>
      <c r="H78" s="51">
        <f>H79+H81+H83+H85</f>
        <v>0</v>
      </c>
      <c r="I78" s="51">
        <f>I79+I81+I83+I85</f>
        <v>0</v>
      </c>
      <c r="J78" s="51">
        <f>J79+J81+J83+J85</f>
        <v>0</v>
      </c>
      <c r="K78" s="52">
        <f>K79+K81+K83+K85</f>
        <v>0</v>
      </c>
    </row>
    <row r="79" spans="1:11" ht="12.75" x14ac:dyDescent="0.2">
      <c r="A79" s="53">
        <v>2</v>
      </c>
      <c r="B79" s="54">
        <v>1</v>
      </c>
      <c r="C79" s="54">
        <v>5</v>
      </c>
      <c r="D79" s="54">
        <v>1</v>
      </c>
      <c r="E79" s="54"/>
      <c r="F79" s="55" t="s">
        <v>107</v>
      </c>
      <c r="G79" s="56">
        <f>G80</f>
        <v>0</v>
      </c>
      <c r="H79" s="56">
        <f>H80</f>
        <v>0</v>
      </c>
      <c r="I79" s="56">
        <f>I80</f>
        <v>0</v>
      </c>
      <c r="J79" s="56">
        <f>J80</f>
        <v>0</v>
      </c>
      <c r="K79" s="57" t="str">
        <f>K80</f>
        <v>0.00</v>
      </c>
    </row>
    <row r="80" spans="1:11" ht="12.75" x14ac:dyDescent="0.2">
      <c r="A80" s="58">
        <v>2</v>
      </c>
      <c r="B80" s="59">
        <v>1</v>
      </c>
      <c r="C80" s="59">
        <v>5</v>
      </c>
      <c r="D80" s="59">
        <v>1</v>
      </c>
      <c r="E80" s="59" t="s">
        <v>306</v>
      </c>
      <c r="F80" s="63" t="s">
        <v>107</v>
      </c>
      <c r="G80" s="61"/>
      <c r="H80" s="61"/>
      <c r="I80" s="61"/>
      <c r="J80" s="122">
        <f>SUBTOTAL(9,G80:I80)</f>
        <v>0</v>
      </c>
      <c r="K80" s="123" t="str">
        <f>IFERROR(J80/$J$18*100,"0.00")</f>
        <v>0.00</v>
      </c>
    </row>
    <row r="81" spans="1:11" ht="12.75" x14ac:dyDescent="0.2">
      <c r="A81" s="53">
        <v>2</v>
      </c>
      <c r="B81" s="54">
        <v>1</v>
      </c>
      <c r="C81" s="54">
        <v>5</v>
      </c>
      <c r="D81" s="54">
        <v>2</v>
      </c>
      <c r="E81" s="54"/>
      <c r="F81" s="66" t="s">
        <v>108</v>
      </c>
      <c r="G81" s="56">
        <f>G82</f>
        <v>0</v>
      </c>
      <c r="H81" s="56">
        <f>H82</f>
        <v>0</v>
      </c>
      <c r="I81" s="56">
        <f>I82</f>
        <v>0</v>
      </c>
      <c r="J81" s="56">
        <f>J82</f>
        <v>0</v>
      </c>
      <c r="K81" s="57" t="str">
        <f>K82</f>
        <v>0.00</v>
      </c>
    </row>
    <row r="82" spans="1:11" ht="12.75" x14ac:dyDescent="0.2">
      <c r="A82" s="58">
        <v>2</v>
      </c>
      <c r="B82" s="59">
        <v>1</v>
      </c>
      <c r="C82" s="59">
        <v>5</v>
      </c>
      <c r="D82" s="59">
        <v>2</v>
      </c>
      <c r="E82" s="59" t="s">
        <v>306</v>
      </c>
      <c r="F82" s="63" t="s">
        <v>108</v>
      </c>
      <c r="G82" s="61"/>
      <c r="H82" s="61"/>
      <c r="I82" s="61"/>
      <c r="J82" s="122">
        <f>SUBTOTAL(9,G82:I82)</f>
        <v>0</v>
      </c>
      <c r="K82" s="123" t="str">
        <f>IFERROR(J82/$J$18*100,"0.00")</f>
        <v>0.00</v>
      </c>
    </row>
    <row r="83" spans="1:11" ht="12.75" x14ac:dyDescent="0.2">
      <c r="A83" s="53">
        <v>2</v>
      </c>
      <c r="B83" s="54">
        <v>1</v>
      </c>
      <c r="C83" s="54">
        <v>5</v>
      </c>
      <c r="D83" s="54">
        <v>3</v>
      </c>
      <c r="E83" s="54"/>
      <c r="F83" s="66" t="s">
        <v>109</v>
      </c>
      <c r="G83" s="56">
        <f>G84</f>
        <v>0</v>
      </c>
      <c r="H83" s="56">
        <f>H84</f>
        <v>0</v>
      </c>
      <c r="I83" s="56">
        <f>I84</f>
        <v>0</v>
      </c>
      <c r="J83" s="56">
        <f>J84</f>
        <v>0</v>
      </c>
      <c r="K83" s="57" t="str">
        <f>K84</f>
        <v>0.00</v>
      </c>
    </row>
    <row r="84" spans="1:11" ht="12.75" x14ac:dyDescent="0.2">
      <c r="A84" s="58">
        <v>2</v>
      </c>
      <c r="B84" s="59">
        <v>1</v>
      </c>
      <c r="C84" s="59">
        <v>5</v>
      </c>
      <c r="D84" s="59">
        <v>3</v>
      </c>
      <c r="E84" s="59" t="s">
        <v>306</v>
      </c>
      <c r="F84" s="63" t="s">
        <v>109</v>
      </c>
      <c r="G84" s="61"/>
      <c r="H84" s="61"/>
      <c r="I84" s="61"/>
      <c r="J84" s="122">
        <f>SUBTOTAL(9,G84:I84)</f>
        <v>0</v>
      </c>
      <c r="K84" s="123" t="str">
        <f>IFERROR(J84/$J$18*100,"0.00")</f>
        <v>0.00</v>
      </c>
    </row>
    <row r="85" spans="1:11" ht="12.75" x14ac:dyDescent="0.2">
      <c r="A85" s="53">
        <v>2</v>
      </c>
      <c r="B85" s="54">
        <v>1</v>
      </c>
      <c r="C85" s="54">
        <v>5</v>
      </c>
      <c r="D85" s="54">
        <v>4</v>
      </c>
      <c r="E85" s="54"/>
      <c r="F85" s="66" t="s">
        <v>110</v>
      </c>
      <c r="G85" s="56">
        <f>G86</f>
        <v>0</v>
      </c>
      <c r="H85" s="56">
        <f>H86</f>
        <v>0</v>
      </c>
      <c r="I85" s="56">
        <f>I86</f>
        <v>0</v>
      </c>
      <c r="J85" s="56">
        <f>J86</f>
        <v>0</v>
      </c>
      <c r="K85" s="57" t="str">
        <f>K86</f>
        <v>0.00</v>
      </c>
    </row>
    <row r="86" spans="1:11" ht="12.75" x14ac:dyDescent="0.2">
      <c r="A86" s="58">
        <v>2</v>
      </c>
      <c r="B86" s="59">
        <v>1</v>
      </c>
      <c r="C86" s="59">
        <v>5</v>
      </c>
      <c r="D86" s="59">
        <v>4</v>
      </c>
      <c r="E86" s="59" t="s">
        <v>306</v>
      </c>
      <c r="F86" s="63" t="s">
        <v>110</v>
      </c>
      <c r="G86" s="61"/>
      <c r="H86" s="61"/>
      <c r="I86" s="61"/>
      <c r="J86" s="122">
        <f>SUBTOTAL(9,G86:I86)</f>
        <v>0</v>
      </c>
      <c r="K86" s="123" t="str">
        <f>IFERROR(J86/$J$18*100,"0.00")</f>
        <v>0.00</v>
      </c>
    </row>
    <row r="87" spans="1:11" ht="12.75" x14ac:dyDescent="0.2">
      <c r="A87" s="42">
        <v>2</v>
      </c>
      <c r="B87" s="43">
        <v>2</v>
      </c>
      <c r="C87" s="44"/>
      <c r="D87" s="44"/>
      <c r="E87" s="44"/>
      <c r="F87" s="45" t="s">
        <v>334</v>
      </c>
      <c r="G87" s="46">
        <f>+G88+G106+G111+G116+G125+G146+G165+G183</f>
        <v>0</v>
      </c>
      <c r="H87" s="46">
        <f>+H88+H106+H111+H116+H125+H146+H165+H183</f>
        <v>0</v>
      </c>
      <c r="I87" s="46">
        <f>+I88+I106+I111+I116+I125+I146+I165+I183</f>
        <v>0</v>
      </c>
      <c r="J87" s="46">
        <f>+J88+J106+J111+J116+J125+J146+J165+J183</f>
        <v>0</v>
      </c>
      <c r="K87" s="47">
        <f>+K88+K106+K111+K116+K125+K146+K165+K183</f>
        <v>0</v>
      </c>
    </row>
    <row r="88" spans="1:11" ht="12.75" x14ac:dyDescent="0.2">
      <c r="A88" s="48">
        <v>2</v>
      </c>
      <c r="B88" s="49">
        <v>2</v>
      </c>
      <c r="C88" s="49">
        <v>1</v>
      </c>
      <c r="D88" s="49"/>
      <c r="E88" s="49"/>
      <c r="F88" s="50" t="s">
        <v>11</v>
      </c>
      <c r="G88" s="51">
        <f>+G89+G91+G93+G95+G97+G99+G102+G104</f>
        <v>0</v>
      </c>
      <c r="H88" s="51">
        <f>+H89+H91+H93+H95+H97+H99+H102+H104</f>
        <v>0</v>
      </c>
      <c r="I88" s="51">
        <f>+I89+I91+I93+I95+I97+I99+I102+I104</f>
        <v>0</v>
      </c>
      <c r="J88" s="51">
        <f>+J89+J91+J93+J95+J97+J99+J102+J104</f>
        <v>0</v>
      </c>
      <c r="K88" s="52">
        <f>+K89+K91+K93+K95+K97+K99+K102+K104</f>
        <v>0</v>
      </c>
    </row>
    <row r="89" spans="1:11" ht="12.75" x14ac:dyDescent="0.2">
      <c r="A89" s="53">
        <v>2</v>
      </c>
      <c r="B89" s="54">
        <v>2</v>
      </c>
      <c r="C89" s="54">
        <v>1</v>
      </c>
      <c r="D89" s="54">
        <v>1</v>
      </c>
      <c r="E89" s="54"/>
      <c r="F89" s="55" t="s">
        <v>111</v>
      </c>
      <c r="G89" s="56">
        <f>G90</f>
        <v>0</v>
      </c>
      <c r="H89" s="56">
        <f>H90</f>
        <v>0</v>
      </c>
      <c r="I89" s="56">
        <f>I90</f>
        <v>0</v>
      </c>
      <c r="J89" s="56">
        <f>J90</f>
        <v>0</v>
      </c>
      <c r="K89" s="57" t="str">
        <f>K90</f>
        <v>0.00</v>
      </c>
    </row>
    <row r="90" spans="1:11" ht="12.75" x14ac:dyDescent="0.2">
      <c r="A90" s="67">
        <v>2</v>
      </c>
      <c r="B90" s="59">
        <v>2</v>
      </c>
      <c r="C90" s="59">
        <v>1</v>
      </c>
      <c r="D90" s="59">
        <v>1</v>
      </c>
      <c r="E90" s="59" t="s">
        <v>306</v>
      </c>
      <c r="F90" s="68" t="s">
        <v>111</v>
      </c>
      <c r="G90" s="61"/>
      <c r="H90" s="61"/>
      <c r="I90" s="61"/>
      <c r="J90" s="122">
        <f>SUBTOTAL(9,G90:I90)</f>
        <v>0</v>
      </c>
      <c r="K90" s="123" t="str">
        <f>IFERROR(J90/$J$18*100,"0.00")</f>
        <v>0.00</v>
      </c>
    </row>
    <row r="91" spans="1:11" ht="12.75" x14ac:dyDescent="0.2">
      <c r="A91" s="53">
        <v>2</v>
      </c>
      <c r="B91" s="54">
        <v>2</v>
      </c>
      <c r="C91" s="54">
        <v>1</v>
      </c>
      <c r="D91" s="54">
        <v>2</v>
      </c>
      <c r="E91" s="54"/>
      <c r="F91" s="55" t="s">
        <v>112</v>
      </c>
      <c r="G91" s="56">
        <f>G92</f>
        <v>0</v>
      </c>
      <c r="H91" s="56">
        <f>H92</f>
        <v>0</v>
      </c>
      <c r="I91" s="56">
        <f>I92</f>
        <v>0</v>
      </c>
      <c r="J91" s="56">
        <f>J92</f>
        <v>0</v>
      </c>
      <c r="K91" s="57" t="str">
        <f>K92</f>
        <v>0.00</v>
      </c>
    </row>
    <row r="92" spans="1:11" ht="12.75" x14ac:dyDescent="0.2">
      <c r="A92" s="67">
        <v>2</v>
      </c>
      <c r="B92" s="59">
        <v>2</v>
      </c>
      <c r="C92" s="59">
        <v>1</v>
      </c>
      <c r="D92" s="59">
        <v>2</v>
      </c>
      <c r="E92" s="59" t="s">
        <v>306</v>
      </c>
      <c r="F92" s="68" t="s">
        <v>112</v>
      </c>
      <c r="G92" s="61"/>
      <c r="H92" s="61"/>
      <c r="I92" s="61"/>
      <c r="J92" s="122">
        <f>SUBTOTAL(9,G92:I92)</f>
        <v>0</v>
      </c>
      <c r="K92" s="123" t="str">
        <f>IFERROR(J92/$J$18*100,"0.00")</f>
        <v>0.00</v>
      </c>
    </row>
    <row r="93" spans="1:11" ht="12.75" x14ac:dyDescent="0.2">
      <c r="A93" s="53">
        <v>2</v>
      </c>
      <c r="B93" s="54">
        <v>2</v>
      </c>
      <c r="C93" s="54">
        <v>1</v>
      </c>
      <c r="D93" s="54">
        <v>3</v>
      </c>
      <c r="E93" s="54"/>
      <c r="F93" s="55" t="s">
        <v>113</v>
      </c>
      <c r="G93" s="56">
        <f>G94</f>
        <v>0</v>
      </c>
      <c r="H93" s="56">
        <f>H94</f>
        <v>0</v>
      </c>
      <c r="I93" s="56">
        <f>I94</f>
        <v>0</v>
      </c>
      <c r="J93" s="56">
        <f>J94</f>
        <v>0</v>
      </c>
      <c r="K93" s="57" t="str">
        <f>K94</f>
        <v>0.00</v>
      </c>
    </row>
    <row r="94" spans="1:11" ht="12.75" x14ac:dyDescent="0.2">
      <c r="A94" s="58">
        <v>2</v>
      </c>
      <c r="B94" s="59">
        <v>2</v>
      </c>
      <c r="C94" s="59">
        <v>1</v>
      </c>
      <c r="D94" s="59">
        <v>3</v>
      </c>
      <c r="E94" s="59" t="s">
        <v>306</v>
      </c>
      <c r="F94" s="63" t="s">
        <v>113</v>
      </c>
      <c r="G94" s="61"/>
      <c r="H94" s="61"/>
      <c r="I94" s="61"/>
      <c r="J94" s="122">
        <f>SUBTOTAL(9,G94:I94)</f>
        <v>0</v>
      </c>
      <c r="K94" s="123" t="str">
        <f>IFERROR(J94/$J$18*100,"0.00")</f>
        <v>0.00</v>
      </c>
    </row>
    <row r="95" spans="1:11" ht="12.75" x14ac:dyDescent="0.2">
      <c r="A95" s="53">
        <v>2</v>
      </c>
      <c r="B95" s="54">
        <v>2</v>
      </c>
      <c r="C95" s="54">
        <v>1</v>
      </c>
      <c r="D95" s="54">
        <v>4</v>
      </c>
      <c r="E95" s="54"/>
      <c r="F95" s="55" t="s">
        <v>114</v>
      </c>
      <c r="G95" s="56">
        <f>G96</f>
        <v>0</v>
      </c>
      <c r="H95" s="56">
        <f>H96</f>
        <v>0</v>
      </c>
      <c r="I95" s="56">
        <f>I96</f>
        <v>0</v>
      </c>
      <c r="J95" s="56">
        <f>J96</f>
        <v>0</v>
      </c>
      <c r="K95" s="57" t="str">
        <f>K96</f>
        <v>0.00</v>
      </c>
    </row>
    <row r="96" spans="1:11" ht="12.75" x14ac:dyDescent="0.2">
      <c r="A96" s="67">
        <v>2</v>
      </c>
      <c r="B96" s="59">
        <v>2</v>
      </c>
      <c r="C96" s="59">
        <v>1</v>
      </c>
      <c r="D96" s="59">
        <v>4</v>
      </c>
      <c r="E96" s="59" t="s">
        <v>306</v>
      </c>
      <c r="F96" s="68" t="s">
        <v>114</v>
      </c>
      <c r="G96" s="61"/>
      <c r="H96" s="61"/>
      <c r="I96" s="61"/>
      <c r="J96" s="122">
        <f>SUBTOTAL(9,G96:I96)</f>
        <v>0</v>
      </c>
      <c r="K96" s="123" t="str">
        <f>IFERROR(J96/$J$18*100,"0.00")</f>
        <v>0.00</v>
      </c>
    </row>
    <row r="97" spans="1:11" ht="12.75" x14ac:dyDescent="0.2">
      <c r="A97" s="53">
        <v>2</v>
      </c>
      <c r="B97" s="54">
        <v>2</v>
      </c>
      <c r="C97" s="54">
        <v>1</v>
      </c>
      <c r="D97" s="54">
        <v>5</v>
      </c>
      <c r="E97" s="54"/>
      <c r="F97" s="55" t="s">
        <v>115</v>
      </c>
      <c r="G97" s="56">
        <f>G98</f>
        <v>0</v>
      </c>
      <c r="H97" s="56">
        <f>H98</f>
        <v>0</v>
      </c>
      <c r="I97" s="56">
        <f>I98</f>
        <v>0</v>
      </c>
      <c r="J97" s="56">
        <f>J98</f>
        <v>0</v>
      </c>
      <c r="K97" s="57" t="str">
        <f>K98</f>
        <v>0.00</v>
      </c>
    </row>
    <row r="98" spans="1:11" ht="12.75" x14ac:dyDescent="0.2">
      <c r="A98" s="67">
        <v>2</v>
      </c>
      <c r="B98" s="59">
        <v>2</v>
      </c>
      <c r="C98" s="59">
        <v>1</v>
      </c>
      <c r="D98" s="59">
        <v>5</v>
      </c>
      <c r="E98" s="59" t="s">
        <v>306</v>
      </c>
      <c r="F98" s="68" t="s">
        <v>115</v>
      </c>
      <c r="G98" s="61"/>
      <c r="H98" s="61"/>
      <c r="I98" s="61"/>
      <c r="J98" s="122">
        <f>SUBTOTAL(9,G98:I98)</f>
        <v>0</v>
      </c>
      <c r="K98" s="123" t="str">
        <f>IFERROR(J98/$J$18*100,"0.00")</f>
        <v>0.00</v>
      </c>
    </row>
    <row r="99" spans="1:11" ht="12.75" x14ac:dyDescent="0.2">
      <c r="A99" s="53">
        <v>2</v>
      </c>
      <c r="B99" s="54">
        <v>2</v>
      </c>
      <c r="C99" s="54">
        <v>1</v>
      </c>
      <c r="D99" s="54">
        <v>6</v>
      </c>
      <c r="E99" s="54"/>
      <c r="F99" s="55" t="s">
        <v>12</v>
      </c>
      <c r="G99" s="56">
        <f>G100+G101</f>
        <v>0</v>
      </c>
      <c r="H99" s="56">
        <f>H100+H101</f>
        <v>0</v>
      </c>
      <c r="I99" s="56">
        <f>I100+I101</f>
        <v>0</v>
      </c>
      <c r="J99" s="56">
        <f>J100+J101</f>
        <v>0</v>
      </c>
      <c r="K99" s="57">
        <f>K100+K101</f>
        <v>0</v>
      </c>
    </row>
    <row r="100" spans="1:11" ht="12.75" x14ac:dyDescent="0.2">
      <c r="A100" s="67">
        <v>2</v>
      </c>
      <c r="B100" s="59">
        <v>2</v>
      </c>
      <c r="C100" s="59">
        <v>1</v>
      </c>
      <c r="D100" s="59">
        <v>6</v>
      </c>
      <c r="E100" s="59" t="s">
        <v>306</v>
      </c>
      <c r="F100" s="68" t="s">
        <v>116</v>
      </c>
      <c r="G100" s="69"/>
      <c r="H100" s="69"/>
      <c r="I100" s="69"/>
      <c r="J100" s="122">
        <f>SUBTOTAL(9,G100:I100)</f>
        <v>0</v>
      </c>
      <c r="K100" s="123" t="str">
        <f>IFERROR(J100/$J$18*100,"0.00")</f>
        <v>0.00</v>
      </c>
    </row>
    <row r="101" spans="1:11" ht="12.75" x14ac:dyDescent="0.2">
      <c r="A101" s="67">
        <v>2</v>
      </c>
      <c r="B101" s="59">
        <v>2</v>
      </c>
      <c r="C101" s="59">
        <v>1</v>
      </c>
      <c r="D101" s="59">
        <v>6</v>
      </c>
      <c r="E101" s="59" t="s">
        <v>307</v>
      </c>
      <c r="F101" s="68" t="s">
        <v>117</v>
      </c>
      <c r="G101" s="69"/>
      <c r="H101" s="69"/>
      <c r="I101" s="69"/>
      <c r="J101" s="122">
        <f>SUBTOTAL(9,G101:I101)</f>
        <v>0</v>
      </c>
      <c r="K101" s="123" t="str">
        <f>IFERROR(J101/$J$18*100,"0.00")</f>
        <v>0.00</v>
      </c>
    </row>
    <row r="102" spans="1:11" ht="12.75" x14ac:dyDescent="0.2">
      <c r="A102" s="53">
        <v>2</v>
      </c>
      <c r="B102" s="54">
        <v>2</v>
      </c>
      <c r="C102" s="54">
        <v>1</v>
      </c>
      <c r="D102" s="54">
        <v>7</v>
      </c>
      <c r="E102" s="54"/>
      <c r="F102" s="55" t="s">
        <v>13</v>
      </c>
      <c r="G102" s="56">
        <f>G103</f>
        <v>0</v>
      </c>
      <c r="H102" s="56">
        <f>H103</f>
        <v>0</v>
      </c>
      <c r="I102" s="56">
        <f>I103</f>
        <v>0</v>
      </c>
      <c r="J102" s="56">
        <f>J103</f>
        <v>0</v>
      </c>
      <c r="K102" s="57" t="str">
        <f>K103</f>
        <v>0.00</v>
      </c>
    </row>
    <row r="103" spans="1:11" ht="12.75" x14ac:dyDescent="0.2">
      <c r="A103" s="67">
        <v>2</v>
      </c>
      <c r="B103" s="59">
        <v>2</v>
      </c>
      <c r="C103" s="59">
        <v>1</v>
      </c>
      <c r="D103" s="59">
        <v>7</v>
      </c>
      <c r="E103" s="59" t="s">
        <v>306</v>
      </c>
      <c r="F103" s="68" t="s">
        <v>13</v>
      </c>
      <c r="G103" s="61"/>
      <c r="H103" s="61"/>
      <c r="I103" s="61"/>
      <c r="J103" s="122">
        <f>SUBTOTAL(9,G103:I103)</f>
        <v>0</v>
      </c>
      <c r="K103" s="123" t="str">
        <f>IFERROR(J103/$J$18*100,"0.00")</f>
        <v>0.00</v>
      </c>
    </row>
    <row r="104" spans="1:11" ht="12.75" x14ac:dyDescent="0.2">
      <c r="A104" s="53">
        <v>2</v>
      </c>
      <c r="B104" s="54">
        <v>2</v>
      </c>
      <c r="C104" s="54">
        <v>1</v>
      </c>
      <c r="D104" s="54">
        <v>8</v>
      </c>
      <c r="E104" s="54"/>
      <c r="F104" s="55" t="s">
        <v>118</v>
      </c>
      <c r="G104" s="56">
        <f>G105</f>
        <v>0</v>
      </c>
      <c r="H104" s="56">
        <f>H105</f>
        <v>0</v>
      </c>
      <c r="I104" s="56">
        <f>I105</f>
        <v>0</v>
      </c>
      <c r="J104" s="56">
        <f>J105</f>
        <v>0</v>
      </c>
      <c r="K104" s="57" t="str">
        <f>K105</f>
        <v>0.00</v>
      </c>
    </row>
    <row r="105" spans="1:11" ht="12.75" x14ac:dyDescent="0.2">
      <c r="A105" s="58">
        <v>2</v>
      </c>
      <c r="B105" s="59">
        <v>2</v>
      </c>
      <c r="C105" s="59">
        <v>1</v>
      </c>
      <c r="D105" s="59">
        <v>8</v>
      </c>
      <c r="E105" s="59" t="s">
        <v>306</v>
      </c>
      <c r="F105" s="63" t="s">
        <v>118</v>
      </c>
      <c r="G105" s="61"/>
      <c r="H105" s="61"/>
      <c r="I105" s="61"/>
      <c r="J105" s="122">
        <f>SUBTOTAL(9,G105:I105)</f>
        <v>0</v>
      </c>
      <c r="K105" s="123" t="str">
        <f>IFERROR(J105/$J$18*100,"0.00")</f>
        <v>0.00</v>
      </c>
    </row>
    <row r="106" spans="1:11" ht="12.75" x14ac:dyDescent="0.2">
      <c r="A106" s="48">
        <v>2</v>
      </c>
      <c r="B106" s="49">
        <v>2</v>
      </c>
      <c r="C106" s="49">
        <v>2</v>
      </c>
      <c r="D106" s="49"/>
      <c r="E106" s="49"/>
      <c r="F106" s="50" t="s">
        <v>335</v>
      </c>
      <c r="G106" s="51">
        <f>+G107+G109</f>
        <v>0</v>
      </c>
      <c r="H106" s="51">
        <f>+H107+H109</f>
        <v>0</v>
      </c>
      <c r="I106" s="51">
        <f>+I107+I109</f>
        <v>0</v>
      </c>
      <c r="J106" s="51">
        <f>+J107+J109</f>
        <v>0</v>
      </c>
      <c r="K106" s="52">
        <f>+K107+K109</f>
        <v>0</v>
      </c>
    </row>
    <row r="107" spans="1:11" ht="12.75" x14ac:dyDescent="0.2">
      <c r="A107" s="53">
        <v>2</v>
      </c>
      <c r="B107" s="54">
        <v>2</v>
      </c>
      <c r="C107" s="54">
        <v>2</v>
      </c>
      <c r="D107" s="54">
        <v>1</v>
      </c>
      <c r="E107" s="54"/>
      <c r="F107" s="55" t="s">
        <v>119</v>
      </c>
      <c r="G107" s="56">
        <f>G108</f>
        <v>0</v>
      </c>
      <c r="H107" s="56">
        <f>H108</f>
        <v>0</v>
      </c>
      <c r="I107" s="56">
        <f>I108</f>
        <v>0</v>
      </c>
      <c r="J107" s="56">
        <f>J108</f>
        <v>0</v>
      </c>
      <c r="K107" s="57" t="str">
        <f>K108</f>
        <v>0.00</v>
      </c>
    </row>
    <row r="108" spans="1:11" ht="12.75" x14ac:dyDescent="0.2">
      <c r="A108" s="58">
        <v>2</v>
      </c>
      <c r="B108" s="59">
        <v>2</v>
      </c>
      <c r="C108" s="59">
        <v>2</v>
      </c>
      <c r="D108" s="59">
        <v>1</v>
      </c>
      <c r="E108" s="59" t="s">
        <v>306</v>
      </c>
      <c r="F108" s="63" t="s">
        <v>119</v>
      </c>
      <c r="G108" s="61"/>
      <c r="H108" s="61"/>
      <c r="I108" s="61"/>
      <c r="J108" s="122">
        <f>SUBTOTAL(9,G108:I108)</f>
        <v>0</v>
      </c>
      <c r="K108" s="123" t="str">
        <f>IFERROR(J108/$J$18*100,"0.00")</f>
        <v>0.00</v>
      </c>
    </row>
    <row r="109" spans="1:11" ht="12.75" x14ac:dyDescent="0.2">
      <c r="A109" s="53">
        <v>2</v>
      </c>
      <c r="B109" s="54">
        <v>2</v>
      </c>
      <c r="C109" s="54">
        <v>2</v>
      </c>
      <c r="D109" s="54">
        <v>2</v>
      </c>
      <c r="E109" s="54"/>
      <c r="F109" s="55" t="s">
        <v>120</v>
      </c>
      <c r="G109" s="56">
        <f>G110</f>
        <v>0</v>
      </c>
      <c r="H109" s="56">
        <f>H110</f>
        <v>0</v>
      </c>
      <c r="I109" s="56">
        <f>I110</f>
        <v>0</v>
      </c>
      <c r="J109" s="56">
        <f>J110</f>
        <v>0</v>
      </c>
      <c r="K109" s="57" t="str">
        <f>K110</f>
        <v>0.00</v>
      </c>
    </row>
    <row r="110" spans="1:11" ht="12.75" x14ac:dyDescent="0.2">
      <c r="A110" s="58">
        <v>2</v>
      </c>
      <c r="B110" s="59">
        <v>2</v>
      </c>
      <c r="C110" s="59">
        <v>2</v>
      </c>
      <c r="D110" s="59">
        <v>2</v>
      </c>
      <c r="E110" s="59" t="s">
        <v>306</v>
      </c>
      <c r="F110" s="63" t="s">
        <v>120</v>
      </c>
      <c r="G110" s="61"/>
      <c r="H110" s="61"/>
      <c r="I110" s="61"/>
      <c r="J110" s="122">
        <f>SUBTOTAL(9,G110:I110)</f>
        <v>0</v>
      </c>
      <c r="K110" s="123" t="str">
        <f>IFERROR(J110/$J$18*100,"0.00")</f>
        <v>0.00</v>
      </c>
    </row>
    <row r="111" spans="1:11" ht="12.75" x14ac:dyDescent="0.2">
      <c r="A111" s="48">
        <v>2</v>
      </c>
      <c r="B111" s="49">
        <v>2</v>
      </c>
      <c r="C111" s="49">
        <v>3</v>
      </c>
      <c r="D111" s="49"/>
      <c r="E111" s="49"/>
      <c r="F111" s="50" t="s">
        <v>14</v>
      </c>
      <c r="G111" s="51">
        <f>+G112+G114</f>
        <v>0</v>
      </c>
      <c r="H111" s="51">
        <f>+H112+H114</f>
        <v>0</v>
      </c>
      <c r="I111" s="51">
        <f>+I112+I114</f>
        <v>0</v>
      </c>
      <c r="J111" s="51">
        <f>+J112+J114</f>
        <v>0</v>
      </c>
      <c r="K111" s="52">
        <f>+K112+K114</f>
        <v>0</v>
      </c>
    </row>
    <row r="112" spans="1:11" ht="12.75" x14ac:dyDescent="0.2">
      <c r="A112" s="53">
        <v>2</v>
      </c>
      <c r="B112" s="54">
        <v>2</v>
      </c>
      <c r="C112" s="54">
        <v>3</v>
      </c>
      <c r="D112" s="54">
        <v>1</v>
      </c>
      <c r="E112" s="54"/>
      <c r="F112" s="55" t="s">
        <v>121</v>
      </c>
      <c r="G112" s="56">
        <f>G113</f>
        <v>0</v>
      </c>
      <c r="H112" s="56">
        <f>H113</f>
        <v>0</v>
      </c>
      <c r="I112" s="56">
        <f>I113</f>
        <v>0</v>
      </c>
      <c r="J112" s="56">
        <f>J113</f>
        <v>0</v>
      </c>
      <c r="K112" s="57" t="str">
        <f>K113</f>
        <v>0.00</v>
      </c>
    </row>
    <row r="113" spans="1:11" ht="12.75" x14ac:dyDescent="0.2">
      <c r="A113" s="58">
        <v>2</v>
      </c>
      <c r="B113" s="59">
        <v>2</v>
      </c>
      <c r="C113" s="59">
        <v>3</v>
      </c>
      <c r="D113" s="59">
        <v>1</v>
      </c>
      <c r="E113" s="59" t="s">
        <v>306</v>
      </c>
      <c r="F113" s="63" t="s">
        <v>121</v>
      </c>
      <c r="G113" s="61"/>
      <c r="H113" s="61"/>
      <c r="I113" s="61"/>
      <c r="J113" s="122">
        <f>SUBTOTAL(9,G113:I113)</f>
        <v>0</v>
      </c>
      <c r="K113" s="123" t="str">
        <f>IFERROR(J113/$J$18*100,"0.00")</f>
        <v>0.00</v>
      </c>
    </row>
    <row r="114" spans="1:11" ht="12.75" x14ac:dyDescent="0.2">
      <c r="A114" s="53">
        <v>2</v>
      </c>
      <c r="B114" s="54">
        <v>2</v>
      </c>
      <c r="C114" s="54">
        <v>3</v>
      </c>
      <c r="D114" s="54">
        <v>2</v>
      </c>
      <c r="E114" s="54"/>
      <c r="F114" s="55" t="s">
        <v>122</v>
      </c>
      <c r="G114" s="56">
        <f>G115</f>
        <v>0</v>
      </c>
      <c r="H114" s="56">
        <f>H115</f>
        <v>0</v>
      </c>
      <c r="I114" s="56">
        <f>I115</f>
        <v>0</v>
      </c>
      <c r="J114" s="56">
        <f>J115</f>
        <v>0</v>
      </c>
      <c r="K114" s="57" t="str">
        <f>K115</f>
        <v>0.00</v>
      </c>
    </row>
    <row r="115" spans="1:11" ht="12.75" x14ac:dyDescent="0.2">
      <c r="A115" s="67">
        <v>2</v>
      </c>
      <c r="B115" s="59">
        <v>2</v>
      </c>
      <c r="C115" s="59">
        <v>3</v>
      </c>
      <c r="D115" s="59">
        <v>2</v>
      </c>
      <c r="E115" s="59" t="s">
        <v>306</v>
      </c>
      <c r="F115" s="68" t="s">
        <v>122</v>
      </c>
      <c r="G115" s="61"/>
      <c r="H115" s="61"/>
      <c r="I115" s="61"/>
      <c r="J115" s="122">
        <f>SUBTOTAL(9,G115:I115)</f>
        <v>0</v>
      </c>
      <c r="K115" s="123" t="str">
        <f>IFERROR(J115/$J$18*100,"0.00")</f>
        <v>0.00</v>
      </c>
    </row>
    <row r="116" spans="1:11" ht="12.75" x14ac:dyDescent="0.2">
      <c r="A116" s="48">
        <v>2</v>
      </c>
      <c r="B116" s="49">
        <v>2</v>
      </c>
      <c r="C116" s="49">
        <v>4</v>
      </c>
      <c r="D116" s="49"/>
      <c r="E116" s="49"/>
      <c r="F116" s="50" t="s">
        <v>123</v>
      </c>
      <c r="G116" s="51">
        <f>+G117+G119+G121+G123</f>
        <v>0</v>
      </c>
      <c r="H116" s="51">
        <f>+H117+H119+H121+H123</f>
        <v>0</v>
      </c>
      <c r="I116" s="51">
        <f>+I117+I119+I121+I123</f>
        <v>0</v>
      </c>
      <c r="J116" s="51">
        <f>+J117+J119+J121+J123</f>
        <v>0</v>
      </c>
      <c r="K116" s="52">
        <f>+K117+K119+K121+K123</f>
        <v>0</v>
      </c>
    </row>
    <row r="117" spans="1:11" ht="12.75" x14ac:dyDescent="0.2">
      <c r="A117" s="53">
        <v>2</v>
      </c>
      <c r="B117" s="54">
        <v>2</v>
      </c>
      <c r="C117" s="54">
        <v>4</v>
      </c>
      <c r="D117" s="54">
        <v>1</v>
      </c>
      <c r="E117" s="54"/>
      <c r="F117" s="66" t="s">
        <v>15</v>
      </c>
      <c r="G117" s="56">
        <f>G118</f>
        <v>0</v>
      </c>
      <c r="H117" s="56">
        <f>H118</f>
        <v>0</v>
      </c>
      <c r="I117" s="56">
        <f>I118</f>
        <v>0</v>
      </c>
      <c r="J117" s="56">
        <f>J118</f>
        <v>0</v>
      </c>
      <c r="K117" s="57" t="str">
        <f>K118</f>
        <v>0.00</v>
      </c>
    </row>
    <row r="118" spans="1:11" ht="12.75" x14ac:dyDescent="0.2">
      <c r="A118" s="58">
        <v>2</v>
      </c>
      <c r="B118" s="59">
        <v>2</v>
      </c>
      <c r="C118" s="59">
        <v>4</v>
      </c>
      <c r="D118" s="59">
        <v>1</v>
      </c>
      <c r="E118" s="59" t="s">
        <v>306</v>
      </c>
      <c r="F118" s="63" t="s">
        <v>15</v>
      </c>
      <c r="G118" s="61"/>
      <c r="H118" s="61"/>
      <c r="I118" s="61"/>
      <c r="J118" s="122">
        <f>SUBTOTAL(9,G118:I118)</f>
        <v>0</v>
      </c>
      <c r="K118" s="123" t="str">
        <f>IFERROR(J118/$J$18*100,"0.00")</f>
        <v>0.00</v>
      </c>
    </row>
    <row r="119" spans="1:11" ht="12.75" x14ac:dyDescent="0.2">
      <c r="A119" s="53">
        <v>2</v>
      </c>
      <c r="B119" s="54">
        <v>2</v>
      </c>
      <c r="C119" s="54">
        <v>4</v>
      </c>
      <c r="D119" s="54">
        <v>2</v>
      </c>
      <c r="E119" s="54"/>
      <c r="F119" s="66" t="s">
        <v>16</v>
      </c>
      <c r="G119" s="56">
        <f>G120</f>
        <v>0</v>
      </c>
      <c r="H119" s="56">
        <f>H120</f>
        <v>0</v>
      </c>
      <c r="I119" s="56">
        <f>I120</f>
        <v>0</v>
      </c>
      <c r="J119" s="56">
        <f>J120</f>
        <v>0</v>
      </c>
      <c r="K119" s="57" t="str">
        <f>K120</f>
        <v>0.00</v>
      </c>
    </row>
    <row r="120" spans="1:11" ht="12.75" x14ac:dyDescent="0.2">
      <c r="A120" s="67">
        <v>2</v>
      </c>
      <c r="B120" s="59">
        <v>2</v>
      </c>
      <c r="C120" s="59">
        <v>4</v>
      </c>
      <c r="D120" s="59">
        <v>2</v>
      </c>
      <c r="E120" s="59" t="s">
        <v>306</v>
      </c>
      <c r="F120" s="68" t="s">
        <v>16</v>
      </c>
      <c r="G120" s="61"/>
      <c r="H120" s="61"/>
      <c r="I120" s="61"/>
      <c r="J120" s="122">
        <f>SUBTOTAL(9,G120:I120)</f>
        <v>0</v>
      </c>
      <c r="K120" s="123" t="str">
        <f>IFERROR(J120/$J$18*100,"0.00")</f>
        <v>0.00</v>
      </c>
    </row>
    <row r="121" spans="1:11" ht="12.75" x14ac:dyDescent="0.2">
      <c r="A121" s="53">
        <v>2</v>
      </c>
      <c r="B121" s="54">
        <v>2</v>
      </c>
      <c r="C121" s="54">
        <v>4</v>
      </c>
      <c r="D121" s="54">
        <v>3</v>
      </c>
      <c r="E121" s="54"/>
      <c r="F121" s="66" t="s">
        <v>29</v>
      </c>
      <c r="G121" s="56">
        <f>G122</f>
        <v>0</v>
      </c>
      <c r="H121" s="56">
        <f>H122</f>
        <v>0</v>
      </c>
      <c r="I121" s="56">
        <f>I122</f>
        <v>0</v>
      </c>
      <c r="J121" s="56">
        <f>J122</f>
        <v>0</v>
      </c>
      <c r="K121" s="57" t="str">
        <f>K122</f>
        <v>0.00</v>
      </c>
    </row>
    <row r="122" spans="1:11" ht="12.75" x14ac:dyDescent="0.2">
      <c r="A122" s="67">
        <v>2</v>
      </c>
      <c r="B122" s="59">
        <v>2</v>
      </c>
      <c r="C122" s="59">
        <v>4</v>
      </c>
      <c r="D122" s="59">
        <v>3</v>
      </c>
      <c r="E122" s="59" t="s">
        <v>306</v>
      </c>
      <c r="F122" s="68" t="s">
        <v>29</v>
      </c>
      <c r="G122" s="61"/>
      <c r="H122" s="61"/>
      <c r="I122" s="61"/>
      <c r="J122" s="122">
        <f>SUBTOTAL(9,G122:I122)</f>
        <v>0</v>
      </c>
      <c r="K122" s="123" t="str">
        <f>IFERROR(J122/$J$18*100,"0.00")</f>
        <v>0.00</v>
      </c>
    </row>
    <row r="123" spans="1:11" ht="12.75" x14ac:dyDescent="0.2">
      <c r="A123" s="53">
        <v>2</v>
      </c>
      <c r="B123" s="54">
        <v>2</v>
      </c>
      <c r="C123" s="54">
        <v>4</v>
      </c>
      <c r="D123" s="54">
        <v>4</v>
      </c>
      <c r="E123" s="54"/>
      <c r="F123" s="66" t="s">
        <v>124</v>
      </c>
      <c r="G123" s="56">
        <f>G124</f>
        <v>0</v>
      </c>
      <c r="H123" s="56">
        <f>H124</f>
        <v>0</v>
      </c>
      <c r="I123" s="56">
        <f>I124</f>
        <v>0</v>
      </c>
      <c r="J123" s="56">
        <f>J124</f>
        <v>0</v>
      </c>
      <c r="K123" s="57" t="str">
        <f>K124</f>
        <v>0.00</v>
      </c>
    </row>
    <row r="124" spans="1:11" ht="12.75" x14ac:dyDescent="0.2">
      <c r="A124" s="67">
        <v>2</v>
      </c>
      <c r="B124" s="59">
        <v>2</v>
      </c>
      <c r="C124" s="59">
        <v>4</v>
      </c>
      <c r="D124" s="59">
        <v>4</v>
      </c>
      <c r="E124" s="59" t="s">
        <v>306</v>
      </c>
      <c r="F124" s="68" t="s">
        <v>124</v>
      </c>
      <c r="G124" s="61"/>
      <c r="H124" s="61"/>
      <c r="I124" s="61"/>
      <c r="J124" s="122">
        <f>SUBTOTAL(9,G124:I124)</f>
        <v>0</v>
      </c>
      <c r="K124" s="123" t="str">
        <f>IFERROR(J124/$J$18*100,"0.00")</f>
        <v>0.00</v>
      </c>
    </row>
    <row r="125" spans="1:11" ht="12.75" x14ac:dyDescent="0.2">
      <c r="A125" s="48">
        <v>2</v>
      </c>
      <c r="B125" s="49">
        <v>2</v>
      </c>
      <c r="C125" s="49">
        <v>5</v>
      </c>
      <c r="D125" s="49"/>
      <c r="E125" s="49"/>
      <c r="F125" s="50" t="s">
        <v>125</v>
      </c>
      <c r="G125" s="51">
        <f>+G126+G128+G130+G136+G138+G140+G142+G144</f>
        <v>0</v>
      </c>
      <c r="H125" s="51">
        <f>+H126+H128+H130+H136+H138+H140+H142+H144</f>
        <v>0</v>
      </c>
      <c r="I125" s="51">
        <f>+I126+I128+I130+I136+I138+I140+I142+I144</f>
        <v>0</v>
      </c>
      <c r="J125" s="51">
        <f>+J126+J128+J130+J136+J138+J140+J142+J144</f>
        <v>0</v>
      </c>
      <c r="K125" s="52">
        <f>+K126+K128+K130+K136+K138+K140+K142+K144</f>
        <v>0</v>
      </c>
    </row>
    <row r="126" spans="1:11" ht="12.75" x14ac:dyDescent="0.2">
      <c r="A126" s="53">
        <v>2</v>
      </c>
      <c r="B126" s="54">
        <v>2</v>
      </c>
      <c r="C126" s="54">
        <v>5</v>
      </c>
      <c r="D126" s="54">
        <v>1</v>
      </c>
      <c r="E126" s="54"/>
      <c r="F126" s="66" t="s">
        <v>126</v>
      </c>
      <c r="G126" s="56">
        <f>G127</f>
        <v>0</v>
      </c>
      <c r="H126" s="56">
        <f>H127</f>
        <v>0</v>
      </c>
      <c r="I126" s="56">
        <f>I127</f>
        <v>0</v>
      </c>
      <c r="J126" s="56">
        <f>J127</f>
        <v>0</v>
      </c>
      <c r="K126" s="57" t="str">
        <f>K127</f>
        <v>0.00</v>
      </c>
    </row>
    <row r="127" spans="1:11" ht="12.75" x14ac:dyDescent="0.2">
      <c r="A127" s="67">
        <v>2</v>
      </c>
      <c r="B127" s="59">
        <v>2</v>
      </c>
      <c r="C127" s="59">
        <v>5</v>
      </c>
      <c r="D127" s="59">
        <v>1</v>
      </c>
      <c r="E127" s="59" t="s">
        <v>306</v>
      </c>
      <c r="F127" s="68" t="s">
        <v>126</v>
      </c>
      <c r="G127" s="61"/>
      <c r="H127" s="61"/>
      <c r="I127" s="61"/>
      <c r="J127" s="122">
        <f>SUBTOTAL(9,G127:I127)</f>
        <v>0</v>
      </c>
      <c r="K127" s="123" t="str">
        <f>IFERROR(J127/$J$18*100,"0.00")</f>
        <v>0.00</v>
      </c>
    </row>
    <row r="128" spans="1:11" ht="12.75" x14ac:dyDescent="0.2">
      <c r="A128" s="70">
        <v>2</v>
      </c>
      <c r="B128" s="54">
        <v>2</v>
      </c>
      <c r="C128" s="54">
        <v>5</v>
      </c>
      <c r="D128" s="54">
        <v>2</v>
      </c>
      <c r="E128" s="54"/>
      <c r="F128" s="71" t="s">
        <v>127</v>
      </c>
      <c r="G128" s="56">
        <f>G129</f>
        <v>0</v>
      </c>
      <c r="H128" s="56">
        <f>H129</f>
        <v>0</v>
      </c>
      <c r="I128" s="56">
        <f>I129</f>
        <v>0</v>
      </c>
      <c r="J128" s="56">
        <f>J129</f>
        <v>0</v>
      </c>
      <c r="K128" s="57" t="str">
        <f>K129</f>
        <v>0.00</v>
      </c>
    </row>
    <row r="129" spans="1:11" ht="12.75" x14ac:dyDescent="0.2">
      <c r="A129" s="67">
        <v>2</v>
      </c>
      <c r="B129" s="59">
        <v>2</v>
      </c>
      <c r="C129" s="59">
        <v>5</v>
      </c>
      <c r="D129" s="59">
        <v>2</v>
      </c>
      <c r="E129" s="59" t="s">
        <v>306</v>
      </c>
      <c r="F129" s="68" t="s">
        <v>127</v>
      </c>
      <c r="G129" s="61"/>
      <c r="H129" s="61"/>
      <c r="I129" s="61"/>
      <c r="J129" s="122">
        <f>SUBTOTAL(9,G129:I129)</f>
        <v>0</v>
      </c>
      <c r="K129" s="123" t="str">
        <f>IFERROR(J129/$J$18*100,"0.00")</f>
        <v>0.00</v>
      </c>
    </row>
    <row r="130" spans="1:11" ht="12.75" x14ac:dyDescent="0.2">
      <c r="A130" s="90">
        <v>2</v>
      </c>
      <c r="B130" s="91">
        <v>2</v>
      </c>
      <c r="C130" s="91">
        <v>5</v>
      </c>
      <c r="D130" s="91">
        <v>3</v>
      </c>
      <c r="E130" s="91"/>
      <c r="F130" s="92" t="s">
        <v>128</v>
      </c>
      <c r="G130" s="93">
        <f>SUM(G131:G135)</f>
        <v>0</v>
      </c>
      <c r="H130" s="93">
        <f>SUM(H131:H135)</f>
        <v>0</v>
      </c>
      <c r="I130" s="93">
        <f>SUM(I131:I135)</f>
        <v>0</v>
      </c>
      <c r="J130" s="93">
        <f>SUM(J131:J135)</f>
        <v>0</v>
      </c>
      <c r="K130" s="94">
        <f>SUM(K131:K135)</f>
        <v>0</v>
      </c>
    </row>
    <row r="131" spans="1:11" ht="12.75" x14ac:dyDescent="0.2">
      <c r="A131" s="67">
        <v>2</v>
      </c>
      <c r="B131" s="59">
        <v>2</v>
      </c>
      <c r="C131" s="59">
        <v>5</v>
      </c>
      <c r="D131" s="59">
        <v>3</v>
      </c>
      <c r="E131" s="59" t="s">
        <v>306</v>
      </c>
      <c r="F131" s="68" t="s">
        <v>129</v>
      </c>
      <c r="G131" s="61"/>
      <c r="H131" s="61"/>
      <c r="I131" s="61"/>
      <c r="J131" s="122">
        <f>SUBTOTAL(9,G131:I131)</f>
        <v>0</v>
      </c>
      <c r="K131" s="123" t="str">
        <f>IFERROR(J131/$J$18*100,"0.00")</f>
        <v>0.00</v>
      </c>
    </row>
    <row r="132" spans="1:11" ht="12.75" x14ac:dyDescent="0.2">
      <c r="A132" s="67">
        <v>2</v>
      </c>
      <c r="B132" s="59">
        <v>2</v>
      </c>
      <c r="C132" s="59">
        <v>5</v>
      </c>
      <c r="D132" s="59">
        <v>3</v>
      </c>
      <c r="E132" s="59" t="s">
        <v>307</v>
      </c>
      <c r="F132" s="68" t="s">
        <v>130</v>
      </c>
      <c r="G132" s="61"/>
      <c r="H132" s="61"/>
      <c r="I132" s="61"/>
      <c r="J132" s="122">
        <f>SUBTOTAL(9,G132:I132)</f>
        <v>0</v>
      </c>
      <c r="K132" s="123" t="str">
        <f>IFERROR(J132/$J$18*100,"0.00")</f>
        <v>0.00</v>
      </c>
    </row>
    <row r="133" spans="1:11" ht="12.75" x14ac:dyDescent="0.2">
      <c r="A133" s="67">
        <v>2</v>
      </c>
      <c r="B133" s="59">
        <v>2</v>
      </c>
      <c r="C133" s="59">
        <v>5</v>
      </c>
      <c r="D133" s="59">
        <v>3</v>
      </c>
      <c r="E133" s="59" t="s">
        <v>308</v>
      </c>
      <c r="F133" s="68" t="s">
        <v>131</v>
      </c>
      <c r="G133" s="61"/>
      <c r="H133" s="61"/>
      <c r="I133" s="61"/>
      <c r="J133" s="122">
        <f>SUBTOTAL(9,G133:I133)</f>
        <v>0</v>
      </c>
      <c r="K133" s="123" t="str">
        <f>IFERROR(J133/$J$18*100,"0.00")</f>
        <v>0.00</v>
      </c>
    </row>
    <row r="134" spans="1:11" ht="12.75" x14ac:dyDescent="0.2">
      <c r="A134" s="67">
        <v>2</v>
      </c>
      <c r="B134" s="59">
        <v>2</v>
      </c>
      <c r="C134" s="59">
        <v>5</v>
      </c>
      <c r="D134" s="59">
        <v>3</v>
      </c>
      <c r="E134" s="59" t="s">
        <v>309</v>
      </c>
      <c r="F134" s="68" t="s">
        <v>132</v>
      </c>
      <c r="G134" s="61"/>
      <c r="H134" s="61"/>
      <c r="I134" s="61"/>
      <c r="J134" s="122">
        <f>SUBTOTAL(9,G134:I134)</f>
        <v>0</v>
      </c>
      <c r="K134" s="123" t="str">
        <f>IFERROR(J134/$J$18*100,"0.00")</f>
        <v>0.00</v>
      </c>
    </row>
    <row r="135" spans="1:11" ht="12.75" x14ac:dyDescent="0.2">
      <c r="A135" s="67">
        <v>2</v>
      </c>
      <c r="B135" s="59">
        <v>2</v>
      </c>
      <c r="C135" s="59">
        <v>5</v>
      </c>
      <c r="D135" s="59">
        <v>3</v>
      </c>
      <c r="E135" s="59" t="s">
        <v>310</v>
      </c>
      <c r="F135" s="68" t="s">
        <v>133</v>
      </c>
      <c r="G135" s="61"/>
      <c r="H135" s="61"/>
      <c r="I135" s="61"/>
      <c r="J135" s="122">
        <f>SUBTOTAL(9,G135:I135)</f>
        <v>0</v>
      </c>
      <c r="K135" s="123" t="str">
        <f>IFERROR(J135/$J$18*100,"0.00")</f>
        <v>0.00</v>
      </c>
    </row>
    <row r="136" spans="1:11" ht="12.75" x14ac:dyDescent="0.2">
      <c r="A136" s="53">
        <v>2</v>
      </c>
      <c r="B136" s="54">
        <v>2</v>
      </c>
      <c r="C136" s="54">
        <v>5</v>
      </c>
      <c r="D136" s="54">
        <v>4</v>
      </c>
      <c r="E136" s="54"/>
      <c r="F136" s="66" t="s">
        <v>134</v>
      </c>
      <c r="G136" s="56">
        <f>G137</f>
        <v>0</v>
      </c>
      <c r="H136" s="56">
        <f>H137</f>
        <v>0</v>
      </c>
      <c r="I136" s="56">
        <f>I137</f>
        <v>0</v>
      </c>
      <c r="J136" s="56">
        <f>J137</f>
        <v>0</v>
      </c>
      <c r="K136" s="57" t="str">
        <f>K137</f>
        <v>0.00</v>
      </c>
    </row>
    <row r="137" spans="1:11" ht="12.75" x14ac:dyDescent="0.2">
      <c r="A137" s="67">
        <v>2</v>
      </c>
      <c r="B137" s="59">
        <v>2</v>
      </c>
      <c r="C137" s="59">
        <v>5</v>
      </c>
      <c r="D137" s="59">
        <v>4</v>
      </c>
      <c r="E137" s="59" t="s">
        <v>306</v>
      </c>
      <c r="F137" s="68" t="s">
        <v>134</v>
      </c>
      <c r="G137" s="61"/>
      <c r="H137" s="61"/>
      <c r="I137" s="61"/>
      <c r="J137" s="122">
        <f>SUBTOTAL(9,G137:I137)</f>
        <v>0</v>
      </c>
      <c r="K137" s="123" t="str">
        <f>IFERROR(J137/$J$18*100,"0.00")</f>
        <v>0.00</v>
      </c>
    </row>
    <row r="138" spans="1:11" ht="12.75" x14ac:dyDescent="0.2">
      <c r="A138" s="70">
        <v>2</v>
      </c>
      <c r="B138" s="54">
        <v>2</v>
      </c>
      <c r="C138" s="54">
        <v>5</v>
      </c>
      <c r="D138" s="54">
        <v>5</v>
      </c>
      <c r="E138" s="54"/>
      <c r="F138" s="71" t="s">
        <v>336</v>
      </c>
      <c r="G138" s="72">
        <f>+G139</f>
        <v>0</v>
      </c>
      <c r="H138" s="72">
        <f>+H139</f>
        <v>0</v>
      </c>
      <c r="I138" s="72">
        <f>+I139</f>
        <v>0</v>
      </c>
      <c r="J138" s="72">
        <f>+J139</f>
        <v>0</v>
      </c>
      <c r="K138" s="73" t="str">
        <f>+K139</f>
        <v>0.00</v>
      </c>
    </row>
    <row r="139" spans="1:11" ht="12.75" x14ac:dyDescent="0.2">
      <c r="A139" s="67">
        <v>2</v>
      </c>
      <c r="B139" s="59">
        <v>2</v>
      </c>
      <c r="C139" s="59">
        <v>5</v>
      </c>
      <c r="D139" s="59">
        <v>5</v>
      </c>
      <c r="E139" s="59" t="s">
        <v>306</v>
      </c>
      <c r="F139" s="68" t="s">
        <v>336</v>
      </c>
      <c r="G139" s="61"/>
      <c r="H139" s="61"/>
      <c r="I139" s="61"/>
      <c r="J139" s="122">
        <f>SUBTOTAL(9,G139:I139)</f>
        <v>0</v>
      </c>
      <c r="K139" s="123" t="str">
        <f>IFERROR(J139/$J$18*100,"0.00")</f>
        <v>0.00</v>
      </c>
    </row>
    <row r="140" spans="1:11" ht="12.75" x14ac:dyDescent="0.2">
      <c r="A140" s="70">
        <v>2</v>
      </c>
      <c r="B140" s="54">
        <v>2</v>
      </c>
      <c r="C140" s="54">
        <v>5</v>
      </c>
      <c r="D140" s="54">
        <v>6</v>
      </c>
      <c r="E140" s="54"/>
      <c r="F140" s="71" t="s">
        <v>337</v>
      </c>
      <c r="G140" s="56">
        <f>G141</f>
        <v>0</v>
      </c>
      <c r="H140" s="56">
        <f>H141</f>
        <v>0</v>
      </c>
      <c r="I140" s="56">
        <f>I141</f>
        <v>0</v>
      </c>
      <c r="J140" s="56">
        <f>J141</f>
        <v>0</v>
      </c>
      <c r="K140" s="57" t="str">
        <f>K141</f>
        <v>0.00</v>
      </c>
    </row>
    <row r="141" spans="1:11" ht="12.75" x14ac:dyDescent="0.2">
      <c r="A141" s="67">
        <v>2</v>
      </c>
      <c r="B141" s="59">
        <v>2</v>
      </c>
      <c r="C141" s="59">
        <v>5</v>
      </c>
      <c r="D141" s="59">
        <v>6</v>
      </c>
      <c r="E141" s="59" t="s">
        <v>306</v>
      </c>
      <c r="F141" s="68" t="s">
        <v>337</v>
      </c>
      <c r="G141" s="61"/>
      <c r="H141" s="61"/>
      <c r="I141" s="61"/>
      <c r="J141" s="122">
        <f>SUBTOTAL(9,G141:I141)</f>
        <v>0</v>
      </c>
      <c r="K141" s="123" t="str">
        <f>IFERROR(J141/$J$18*100,"0.00")</f>
        <v>0.00</v>
      </c>
    </row>
    <row r="142" spans="1:11" ht="12.75" x14ac:dyDescent="0.2">
      <c r="A142" s="70">
        <v>2</v>
      </c>
      <c r="B142" s="54">
        <v>2</v>
      </c>
      <c r="C142" s="54">
        <v>5</v>
      </c>
      <c r="D142" s="54">
        <v>7</v>
      </c>
      <c r="E142" s="54"/>
      <c r="F142" s="71" t="s">
        <v>338</v>
      </c>
      <c r="G142" s="72">
        <f>+G143</f>
        <v>0</v>
      </c>
      <c r="H142" s="72">
        <f>+H143</f>
        <v>0</v>
      </c>
      <c r="I142" s="72">
        <f>+I143</f>
        <v>0</v>
      </c>
      <c r="J142" s="72">
        <f>+J143</f>
        <v>0</v>
      </c>
      <c r="K142" s="73" t="str">
        <f>+K143</f>
        <v>0.00</v>
      </c>
    </row>
    <row r="143" spans="1:11" ht="12.75" x14ac:dyDescent="0.2">
      <c r="A143" s="67">
        <v>2</v>
      </c>
      <c r="B143" s="59">
        <v>2</v>
      </c>
      <c r="C143" s="59">
        <v>5</v>
      </c>
      <c r="D143" s="59">
        <v>7</v>
      </c>
      <c r="E143" s="59" t="s">
        <v>306</v>
      </c>
      <c r="F143" s="68" t="s">
        <v>338</v>
      </c>
      <c r="G143" s="61"/>
      <c r="H143" s="61"/>
      <c r="I143" s="61"/>
      <c r="J143" s="122">
        <f>SUBTOTAL(9,G143:I143)</f>
        <v>0</v>
      </c>
      <c r="K143" s="123" t="str">
        <f>IFERROR(J143/$J$18*100,"0.00")</f>
        <v>0.00</v>
      </c>
    </row>
    <row r="144" spans="1:11" ht="12.75" x14ac:dyDescent="0.2">
      <c r="A144" s="70">
        <v>2</v>
      </c>
      <c r="B144" s="54">
        <v>2</v>
      </c>
      <c r="C144" s="54">
        <v>5</v>
      </c>
      <c r="D144" s="54">
        <v>8</v>
      </c>
      <c r="E144" s="54"/>
      <c r="F144" s="71" t="s">
        <v>135</v>
      </c>
      <c r="G144" s="56">
        <f>G145</f>
        <v>0</v>
      </c>
      <c r="H144" s="56">
        <f>H145</f>
        <v>0</v>
      </c>
      <c r="I144" s="56">
        <f>I145</f>
        <v>0</v>
      </c>
      <c r="J144" s="56">
        <f>J145</f>
        <v>0</v>
      </c>
      <c r="K144" s="57" t="str">
        <f>K145</f>
        <v>0.00</v>
      </c>
    </row>
    <row r="145" spans="1:11" ht="12.75" x14ac:dyDescent="0.2">
      <c r="A145" s="67">
        <v>2</v>
      </c>
      <c r="B145" s="59">
        <v>2</v>
      </c>
      <c r="C145" s="59">
        <v>5</v>
      </c>
      <c r="D145" s="59">
        <v>8</v>
      </c>
      <c r="E145" s="59" t="s">
        <v>306</v>
      </c>
      <c r="F145" s="68" t="s">
        <v>135</v>
      </c>
      <c r="G145" s="61"/>
      <c r="H145" s="61"/>
      <c r="I145" s="61"/>
      <c r="J145" s="122">
        <f>SUBTOTAL(9,G145:I145)</f>
        <v>0</v>
      </c>
      <c r="K145" s="123" t="str">
        <f>IFERROR(J145/$J$18*100,"0.00")</f>
        <v>0.00</v>
      </c>
    </row>
    <row r="146" spans="1:11" ht="12.75" x14ac:dyDescent="0.2">
      <c r="A146" s="48">
        <v>2</v>
      </c>
      <c r="B146" s="49">
        <v>2</v>
      </c>
      <c r="C146" s="49">
        <v>6</v>
      </c>
      <c r="D146" s="49"/>
      <c r="E146" s="49"/>
      <c r="F146" s="50" t="s">
        <v>136</v>
      </c>
      <c r="G146" s="51">
        <f>+G147+G149+G151+G153+G155+G157+G159+G161+G163</f>
        <v>0</v>
      </c>
      <c r="H146" s="51">
        <f>+H147+H149+H151+H153+H155+H157+H159+H161+H163</f>
        <v>0</v>
      </c>
      <c r="I146" s="51">
        <f>+I147+I149+I151+I153+I155+I157+I159+I161+I163</f>
        <v>0</v>
      </c>
      <c r="J146" s="51">
        <f>+J147+J149+J151+J153+J155+J157+J159+J161+J163</f>
        <v>0</v>
      </c>
      <c r="K146" s="52">
        <f>+K147+K149+K151+K153+K155+K157+K159+K161+K163</f>
        <v>0</v>
      </c>
    </row>
    <row r="147" spans="1:11" ht="12.75" x14ac:dyDescent="0.2">
      <c r="A147" s="53">
        <v>2</v>
      </c>
      <c r="B147" s="54">
        <v>2</v>
      </c>
      <c r="C147" s="54">
        <v>6</v>
      </c>
      <c r="D147" s="54">
        <v>1</v>
      </c>
      <c r="E147" s="54"/>
      <c r="F147" s="66" t="s">
        <v>339</v>
      </c>
      <c r="G147" s="56">
        <f>G148</f>
        <v>0</v>
      </c>
      <c r="H147" s="56">
        <f>H148</f>
        <v>0</v>
      </c>
      <c r="I147" s="56">
        <f>I148</f>
        <v>0</v>
      </c>
      <c r="J147" s="56">
        <f>J148</f>
        <v>0</v>
      </c>
      <c r="K147" s="57" t="str">
        <f>K148</f>
        <v>0.00</v>
      </c>
    </row>
    <row r="148" spans="1:11" ht="12.75" x14ac:dyDescent="0.2">
      <c r="A148" s="67">
        <v>2</v>
      </c>
      <c r="B148" s="59">
        <v>2</v>
      </c>
      <c r="C148" s="59">
        <v>6</v>
      </c>
      <c r="D148" s="59">
        <v>1</v>
      </c>
      <c r="E148" s="59" t="s">
        <v>306</v>
      </c>
      <c r="F148" s="68" t="s">
        <v>339</v>
      </c>
      <c r="G148" s="61"/>
      <c r="H148" s="61"/>
      <c r="I148" s="61"/>
      <c r="J148" s="122">
        <f>SUBTOTAL(9,G148:I148)</f>
        <v>0</v>
      </c>
      <c r="K148" s="123" t="str">
        <f>IFERROR(J148/$J$18*100,"0.00")</f>
        <v>0.00</v>
      </c>
    </row>
    <row r="149" spans="1:11" ht="12.75" x14ac:dyDescent="0.2">
      <c r="A149" s="53">
        <v>2</v>
      </c>
      <c r="B149" s="54">
        <v>2</v>
      </c>
      <c r="C149" s="54">
        <v>6</v>
      </c>
      <c r="D149" s="54">
        <v>2</v>
      </c>
      <c r="E149" s="54"/>
      <c r="F149" s="66" t="s">
        <v>137</v>
      </c>
      <c r="G149" s="56">
        <f>G150</f>
        <v>0</v>
      </c>
      <c r="H149" s="56">
        <f>H150</f>
        <v>0</v>
      </c>
      <c r="I149" s="56">
        <f>I150</f>
        <v>0</v>
      </c>
      <c r="J149" s="56">
        <f>J150</f>
        <v>0</v>
      </c>
      <c r="K149" s="57" t="str">
        <f>K150</f>
        <v>0.00</v>
      </c>
    </row>
    <row r="150" spans="1:11" ht="12.75" x14ac:dyDescent="0.2">
      <c r="A150" s="67">
        <v>2</v>
      </c>
      <c r="B150" s="59">
        <v>2</v>
      </c>
      <c r="C150" s="59">
        <v>6</v>
      </c>
      <c r="D150" s="59">
        <v>2</v>
      </c>
      <c r="E150" s="59" t="s">
        <v>306</v>
      </c>
      <c r="F150" s="68" t="s">
        <v>137</v>
      </c>
      <c r="G150" s="61"/>
      <c r="H150" s="61"/>
      <c r="I150" s="61"/>
      <c r="J150" s="122">
        <f>SUBTOTAL(9,G150:I150)</f>
        <v>0</v>
      </c>
      <c r="K150" s="123" t="str">
        <f>IFERROR(J150/$J$18*100,"0.00")</f>
        <v>0.00</v>
      </c>
    </row>
    <row r="151" spans="1:11" ht="12.75" x14ac:dyDescent="0.2">
      <c r="A151" s="53">
        <v>2</v>
      </c>
      <c r="B151" s="54">
        <v>2</v>
      </c>
      <c r="C151" s="54">
        <v>6</v>
      </c>
      <c r="D151" s="54">
        <v>3</v>
      </c>
      <c r="E151" s="54"/>
      <c r="F151" s="66" t="s">
        <v>138</v>
      </c>
      <c r="G151" s="56">
        <f>G152</f>
        <v>0</v>
      </c>
      <c r="H151" s="56">
        <f>H152</f>
        <v>0</v>
      </c>
      <c r="I151" s="56">
        <f>I152</f>
        <v>0</v>
      </c>
      <c r="J151" s="56">
        <f>J152</f>
        <v>0</v>
      </c>
      <c r="K151" s="57" t="str">
        <f>K152</f>
        <v>0.00</v>
      </c>
    </row>
    <row r="152" spans="1:11" ht="12.75" x14ac:dyDescent="0.2">
      <c r="A152" s="67">
        <v>2</v>
      </c>
      <c r="B152" s="59">
        <v>2</v>
      </c>
      <c r="C152" s="59">
        <v>6</v>
      </c>
      <c r="D152" s="59">
        <v>3</v>
      </c>
      <c r="E152" s="59" t="s">
        <v>306</v>
      </c>
      <c r="F152" s="68" t="s">
        <v>138</v>
      </c>
      <c r="G152" s="61"/>
      <c r="H152" s="61"/>
      <c r="I152" s="61"/>
      <c r="J152" s="122">
        <f>SUBTOTAL(9,G152:I152)</f>
        <v>0</v>
      </c>
      <c r="K152" s="123" t="str">
        <f>IFERROR(J152/$J$18*100,"0.00")</f>
        <v>0.00</v>
      </c>
    </row>
    <row r="153" spans="1:11" ht="12.75" x14ac:dyDescent="0.2">
      <c r="A153" s="53">
        <v>2</v>
      </c>
      <c r="B153" s="54">
        <v>2</v>
      </c>
      <c r="C153" s="54">
        <v>6</v>
      </c>
      <c r="D153" s="54">
        <v>4</v>
      </c>
      <c r="E153" s="54"/>
      <c r="F153" s="66" t="s">
        <v>139</v>
      </c>
      <c r="G153" s="56">
        <f>G154</f>
        <v>0</v>
      </c>
      <c r="H153" s="56">
        <f>H154</f>
        <v>0</v>
      </c>
      <c r="I153" s="56">
        <f>I154</f>
        <v>0</v>
      </c>
      <c r="J153" s="56">
        <f>J154</f>
        <v>0</v>
      </c>
      <c r="K153" s="57" t="str">
        <f>K154</f>
        <v>0.00</v>
      </c>
    </row>
    <row r="154" spans="1:11" ht="12.75" x14ac:dyDescent="0.2">
      <c r="A154" s="67">
        <v>2</v>
      </c>
      <c r="B154" s="59">
        <v>2</v>
      </c>
      <c r="C154" s="59">
        <v>6</v>
      </c>
      <c r="D154" s="59">
        <v>4</v>
      </c>
      <c r="E154" s="59" t="s">
        <v>306</v>
      </c>
      <c r="F154" s="68" t="s">
        <v>139</v>
      </c>
      <c r="G154" s="61"/>
      <c r="H154" s="61"/>
      <c r="I154" s="61"/>
      <c r="J154" s="122">
        <f>SUBTOTAL(9,G154:I154)</f>
        <v>0</v>
      </c>
      <c r="K154" s="123" t="str">
        <f>IFERROR(J154/$J$18*100,"0.00")</f>
        <v>0.00</v>
      </c>
    </row>
    <row r="155" spans="1:11" ht="12.75" x14ac:dyDescent="0.2">
      <c r="A155" s="70">
        <v>2</v>
      </c>
      <c r="B155" s="54">
        <v>2</v>
      </c>
      <c r="C155" s="54">
        <v>6</v>
      </c>
      <c r="D155" s="54">
        <v>5</v>
      </c>
      <c r="E155" s="54"/>
      <c r="F155" s="71" t="s">
        <v>304</v>
      </c>
      <c r="G155" s="72">
        <f>+G156</f>
        <v>0</v>
      </c>
      <c r="H155" s="72">
        <f>+H156</f>
        <v>0</v>
      </c>
      <c r="I155" s="72">
        <f>+I156</f>
        <v>0</v>
      </c>
      <c r="J155" s="72">
        <f>+J156</f>
        <v>0</v>
      </c>
      <c r="K155" s="73" t="str">
        <f>+K156</f>
        <v>0.00</v>
      </c>
    </row>
    <row r="156" spans="1:11" ht="12.75" x14ac:dyDescent="0.2">
      <c r="A156" s="67">
        <v>2</v>
      </c>
      <c r="B156" s="59">
        <v>2</v>
      </c>
      <c r="C156" s="59">
        <v>6</v>
      </c>
      <c r="D156" s="59">
        <v>5</v>
      </c>
      <c r="E156" s="59" t="s">
        <v>306</v>
      </c>
      <c r="F156" s="68" t="s">
        <v>304</v>
      </c>
      <c r="G156" s="61"/>
      <c r="H156" s="61"/>
      <c r="I156" s="61"/>
      <c r="J156" s="122">
        <f>SUBTOTAL(9,G156:I156)</f>
        <v>0</v>
      </c>
      <c r="K156" s="123" t="str">
        <f>IFERROR(J156/$J$18*100,"0.00")</f>
        <v>0.00</v>
      </c>
    </row>
    <row r="157" spans="1:11" ht="12.75" x14ac:dyDescent="0.2">
      <c r="A157" s="70">
        <v>2</v>
      </c>
      <c r="B157" s="54">
        <v>2</v>
      </c>
      <c r="C157" s="54">
        <v>6</v>
      </c>
      <c r="D157" s="54">
        <v>6</v>
      </c>
      <c r="E157" s="54"/>
      <c r="F157" s="71" t="s">
        <v>340</v>
      </c>
      <c r="G157" s="72">
        <f>+G158</f>
        <v>0</v>
      </c>
      <c r="H157" s="72">
        <f>+H158</f>
        <v>0</v>
      </c>
      <c r="I157" s="72">
        <f>+I158</f>
        <v>0</v>
      </c>
      <c r="J157" s="72">
        <f>+J158</f>
        <v>0</v>
      </c>
      <c r="K157" s="73" t="str">
        <f>+K158</f>
        <v>0.00</v>
      </c>
    </row>
    <row r="158" spans="1:11" ht="12.75" x14ac:dyDescent="0.2">
      <c r="A158" s="67">
        <v>2</v>
      </c>
      <c r="B158" s="59">
        <v>2</v>
      </c>
      <c r="C158" s="59">
        <v>6</v>
      </c>
      <c r="D158" s="59">
        <v>6</v>
      </c>
      <c r="E158" s="59" t="s">
        <v>306</v>
      </c>
      <c r="F158" s="68" t="s">
        <v>340</v>
      </c>
      <c r="G158" s="61"/>
      <c r="H158" s="61"/>
      <c r="I158" s="61"/>
      <c r="J158" s="122">
        <f>SUBTOTAL(9,G158:I158)</f>
        <v>0</v>
      </c>
      <c r="K158" s="123" t="str">
        <f>IFERROR(J158/$J$18*100,"0.00")</f>
        <v>0.00</v>
      </c>
    </row>
    <row r="159" spans="1:11" ht="12.75" x14ac:dyDescent="0.2">
      <c r="A159" s="70">
        <v>2</v>
      </c>
      <c r="B159" s="54">
        <v>2</v>
      </c>
      <c r="C159" s="54">
        <v>6</v>
      </c>
      <c r="D159" s="54">
        <v>7</v>
      </c>
      <c r="E159" s="54"/>
      <c r="F159" s="71" t="s">
        <v>341</v>
      </c>
      <c r="G159" s="72">
        <f>+G160</f>
        <v>0</v>
      </c>
      <c r="H159" s="72">
        <f>+H160</f>
        <v>0</v>
      </c>
      <c r="I159" s="72">
        <f>+I160</f>
        <v>0</v>
      </c>
      <c r="J159" s="72">
        <f>+J160</f>
        <v>0</v>
      </c>
      <c r="K159" s="73" t="str">
        <f>+K160</f>
        <v>0.00</v>
      </c>
    </row>
    <row r="160" spans="1:11" ht="12.75" x14ac:dyDescent="0.2">
      <c r="A160" s="67">
        <v>2</v>
      </c>
      <c r="B160" s="59">
        <v>2</v>
      </c>
      <c r="C160" s="59">
        <v>6</v>
      </c>
      <c r="D160" s="59">
        <v>7</v>
      </c>
      <c r="E160" s="59" t="s">
        <v>306</v>
      </c>
      <c r="F160" s="68" t="s">
        <v>341</v>
      </c>
      <c r="G160" s="61"/>
      <c r="H160" s="61"/>
      <c r="I160" s="61"/>
      <c r="J160" s="122">
        <f>SUBTOTAL(9,G160:I160)</f>
        <v>0</v>
      </c>
      <c r="K160" s="123" t="str">
        <f>IFERROR(J160/$J$18*100,"0.00")</f>
        <v>0.00</v>
      </c>
    </row>
    <row r="161" spans="1:11" ht="12.75" x14ac:dyDescent="0.2">
      <c r="A161" s="70">
        <v>2</v>
      </c>
      <c r="B161" s="54">
        <v>2</v>
      </c>
      <c r="C161" s="54">
        <v>6</v>
      </c>
      <c r="D161" s="54">
        <v>8</v>
      </c>
      <c r="E161" s="54"/>
      <c r="F161" s="71" t="s">
        <v>342</v>
      </c>
      <c r="G161" s="72">
        <f>+G162</f>
        <v>0</v>
      </c>
      <c r="H161" s="72">
        <f>+H162</f>
        <v>0</v>
      </c>
      <c r="I161" s="72">
        <f>+I162</f>
        <v>0</v>
      </c>
      <c r="J161" s="72">
        <f>+J162</f>
        <v>0</v>
      </c>
      <c r="K161" s="73" t="str">
        <f>+K162</f>
        <v>0.00</v>
      </c>
    </row>
    <row r="162" spans="1:11" ht="12.75" x14ac:dyDescent="0.2">
      <c r="A162" s="67">
        <v>2</v>
      </c>
      <c r="B162" s="59">
        <v>2</v>
      </c>
      <c r="C162" s="59">
        <v>6</v>
      </c>
      <c r="D162" s="59">
        <v>8</v>
      </c>
      <c r="E162" s="59" t="s">
        <v>306</v>
      </c>
      <c r="F162" s="68" t="s">
        <v>342</v>
      </c>
      <c r="G162" s="61"/>
      <c r="H162" s="61"/>
      <c r="I162" s="61"/>
      <c r="J162" s="122">
        <f>SUBTOTAL(9,G162:I162)</f>
        <v>0</v>
      </c>
      <c r="K162" s="123" t="str">
        <f>IFERROR(J162/$J$18*100,"0.00")</f>
        <v>0.00</v>
      </c>
    </row>
    <row r="163" spans="1:11" ht="12.75" x14ac:dyDescent="0.2">
      <c r="A163" s="70">
        <v>2</v>
      </c>
      <c r="B163" s="54">
        <v>2</v>
      </c>
      <c r="C163" s="54">
        <v>6</v>
      </c>
      <c r="D163" s="54">
        <v>9</v>
      </c>
      <c r="E163" s="54"/>
      <c r="F163" s="71" t="s">
        <v>305</v>
      </c>
      <c r="G163" s="72">
        <f>+G164</f>
        <v>0</v>
      </c>
      <c r="H163" s="72">
        <f>+H164</f>
        <v>0</v>
      </c>
      <c r="I163" s="72">
        <f>+I164</f>
        <v>0</v>
      </c>
      <c r="J163" s="72">
        <f>+J164</f>
        <v>0</v>
      </c>
      <c r="K163" s="73" t="str">
        <f>+K164</f>
        <v>0.00</v>
      </c>
    </row>
    <row r="164" spans="1:11" ht="12.75" x14ac:dyDescent="0.2">
      <c r="A164" s="67">
        <v>2</v>
      </c>
      <c r="B164" s="59">
        <v>2</v>
      </c>
      <c r="C164" s="59">
        <v>6</v>
      </c>
      <c r="D164" s="59">
        <v>9</v>
      </c>
      <c r="E164" s="59" t="s">
        <v>306</v>
      </c>
      <c r="F164" s="68" t="s">
        <v>305</v>
      </c>
      <c r="G164" s="61"/>
      <c r="H164" s="61"/>
      <c r="I164" s="61"/>
      <c r="J164" s="61">
        <f>SUBTOTAL(9,G164:I164)</f>
        <v>0</v>
      </c>
      <c r="K164" s="62" t="str">
        <f>IFERROR(J164/$J$18*100,"0.00")</f>
        <v>0.00</v>
      </c>
    </row>
    <row r="165" spans="1:11" ht="12.75" x14ac:dyDescent="0.2">
      <c r="A165" s="48">
        <v>2</v>
      </c>
      <c r="B165" s="49">
        <v>2</v>
      </c>
      <c r="C165" s="49">
        <v>7</v>
      </c>
      <c r="D165" s="49"/>
      <c r="E165" s="49"/>
      <c r="F165" s="50" t="s">
        <v>140</v>
      </c>
      <c r="G165" s="51">
        <f>+G166+G174+G181</f>
        <v>0</v>
      </c>
      <c r="H165" s="51">
        <f>+H166+H174+H181</f>
        <v>0</v>
      </c>
      <c r="I165" s="51">
        <f>+I166+I174+I181</f>
        <v>0</v>
      </c>
      <c r="J165" s="51">
        <f>+J166+J174+J181</f>
        <v>0</v>
      </c>
      <c r="K165" s="52">
        <f>+K166+K174+K181</f>
        <v>0</v>
      </c>
    </row>
    <row r="166" spans="1:11" ht="12.75" x14ac:dyDescent="0.2">
      <c r="A166" s="70">
        <v>2</v>
      </c>
      <c r="B166" s="54">
        <v>2</v>
      </c>
      <c r="C166" s="54">
        <v>7</v>
      </c>
      <c r="D166" s="54">
        <v>1</v>
      </c>
      <c r="E166" s="54"/>
      <c r="F166" s="71" t="s">
        <v>343</v>
      </c>
      <c r="G166" s="56">
        <f>SUM(G167:G173)</f>
        <v>0</v>
      </c>
      <c r="H166" s="56">
        <f>SUM(H167:H173)</f>
        <v>0</v>
      </c>
      <c r="I166" s="56">
        <f>SUM(I167:I173)</f>
        <v>0</v>
      </c>
      <c r="J166" s="56">
        <f>SUM(J167:J173)</f>
        <v>0</v>
      </c>
      <c r="K166" s="57">
        <f>SUM(K167:K173)</f>
        <v>0</v>
      </c>
    </row>
    <row r="167" spans="1:11" ht="12.75" x14ac:dyDescent="0.2">
      <c r="A167" s="58">
        <v>2</v>
      </c>
      <c r="B167" s="59">
        <v>2</v>
      </c>
      <c r="C167" s="59">
        <v>7</v>
      </c>
      <c r="D167" s="59">
        <v>1</v>
      </c>
      <c r="E167" s="59" t="s">
        <v>306</v>
      </c>
      <c r="F167" s="74" t="s">
        <v>141</v>
      </c>
      <c r="G167" s="61"/>
      <c r="H167" s="61"/>
      <c r="I167" s="61"/>
      <c r="J167" s="122">
        <f t="shared" ref="J167:J173" si="6">SUBTOTAL(9,G167:I167)</f>
        <v>0</v>
      </c>
      <c r="K167" s="123" t="str">
        <f t="shared" ref="K167:K173" si="7">IFERROR(J167/$J$18*100,"0.00")</f>
        <v>0.00</v>
      </c>
    </row>
    <row r="168" spans="1:11" ht="12.75" x14ac:dyDescent="0.2">
      <c r="A168" s="58">
        <v>2</v>
      </c>
      <c r="B168" s="59">
        <v>2</v>
      </c>
      <c r="C168" s="59">
        <v>7</v>
      </c>
      <c r="D168" s="59">
        <v>1</v>
      </c>
      <c r="E168" s="59" t="s">
        <v>307</v>
      </c>
      <c r="F168" s="74" t="s">
        <v>142</v>
      </c>
      <c r="G168" s="61"/>
      <c r="H168" s="61"/>
      <c r="I168" s="61"/>
      <c r="J168" s="122">
        <f t="shared" si="6"/>
        <v>0</v>
      </c>
      <c r="K168" s="123" t="str">
        <f t="shared" si="7"/>
        <v>0.00</v>
      </c>
    </row>
    <row r="169" spans="1:11" ht="12.75" x14ac:dyDescent="0.2">
      <c r="A169" s="58">
        <v>2</v>
      </c>
      <c r="B169" s="59">
        <v>2</v>
      </c>
      <c r="C169" s="59">
        <v>7</v>
      </c>
      <c r="D169" s="59">
        <v>1</v>
      </c>
      <c r="E169" s="59" t="s">
        <v>308</v>
      </c>
      <c r="F169" s="74" t="s">
        <v>143</v>
      </c>
      <c r="G169" s="61"/>
      <c r="H169" s="61"/>
      <c r="I169" s="61"/>
      <c r="J169" s="122">
        <f t="shared" si="6"/>
        <v>0</v>
      </c>
      <c r="K169" s="123" t="str">
        <f t="shared" si="7"/>
        <v>0.00</v>
      </c>
    </row>
    <row r="170" spans="1:11" ht="12.75" x14ac:dyDescent="0.2">
      <c r="A170" s="58">
        <v>2</v>
      </c>
      <c r="B170" s="59">
        <v>2</v>
      </c>
      <c r="C170" s="59">
        <v>7</v>
      </c>
      <c r="D170" s="59">
        <v>1</v>
      </c>
      <c r="E170" s="59" t="s">
        <v>309</v>
      </c>
      <c r="F170" s="74" t="s">
        <v>144</v>
      </c>
      <c r="G170" s="61"/>
      <c r="H170" s="61"/>
      <c r="I170" s="61"/>
      <c r="J170" s="122">
        <f t="shared" si="6"/>
        <v>0</v>
      </c>
      <c r="K170" s="123" t="str">
        <f t="shared" si="7"/>
        <v>0.00</v>
      </c>
    </row>
    <row r="171" spans="1:11" ht="12.75" x14ac:dyDescent="0.2">
      <c r="A171" s="58">
        <v>2</v>
      </c>
      <c r="B171" s="59">
        <v>2</v>
      </c>
      <c r="C171" s="59">
        <v>7</v>
      </c>
      <c r="D171" s="59">
        <v>1</v>
      </c>
      <c r="E171" s="59" t="s">
        <v>310</v>
      </c>
      <c r="F171" s="74" t="s">
        <v>145</v>
      </c>
      <c r="G171" s="61"/>
      <c r="H171" s="61"/>
      <c r="I171" s="61"/>
      <c r="J171" s="122">
        <f t="shared" si="6"/>
        <v>0</v>
      </c>
      <c r="K171" s="123" t="str">
        <f t="shared" si="7"/>
        <v>0.00</v>
      </c>
    </row>
    <row r="172" spans="1:11" ht="12.75" x14ac:dyDescent="0.2">
      <c r="A172" s="58">
        <v>2</v>
      </c>
      <c r="B172" s="59">
        <v>2</v>
      </c>
      <c r="C172" s="59">
        <v>7</v>
      </c>
      <c r="D172" s="59">
        <v>1</v>
      </c>
      <c r="E172" s="59" t="s">
        <v>322</v>
      </c>
      <c r="F172" s="74" t="s">
        <v>146</v>
      </c>
      <c r="G172" s="61"/>
      <c r="H172" s="61"/>
      <c r="I172" s="61"/>
      <c r="J172" s="122">
        <f t="shared" si="6"/>
        <v>0</v>
      </c>
      <c r="K172" s="123" t="str">
        <f t="shared" si="7"/>
        <v>0.00</v>
      </c>
    </row>
    <row r="173" spans="1:11" ht="12.75" x14ac:dyDescent="0.2">
      <c r="A173" s="58">
        <v>2</v>
      </c>
      <c r="B173" s="59">
        <v>2</v>
      </c>
      <c r="C173" s="59">
        <v>7</v>
      </c>
      <c r="D173" s="59">
        <v>1</v>
      </c>
      <c r="E173" s="59" t="s">
        <v>324</v>
      </c>
      <c r="F173" s="74" t="s">
        <v>147</v>
      </c>
      <c r="G173" s="61"/>
      <c r="H173" s="61"/>
      <c r="I173" s="61"/>
      <c r="J173" s="122">
        <f t="shared" si="6"/>
        <v>0</v>
      </c>
      <c r="K173" s="123" t="str">
        <f t="shared" si="7"/>
        <v>0.00</v>
      </c>
    </row>
    <row r="174" spans="1:11" ht="12.75" x14ac:dyDescent="0.2">
      <c r="A174" s="53">
        <v>2</v>
      </c>
      <c r="B174" s="54">
        <v>2</v>
      </c>
      <c r="C174" s="54">
        <v>7</v>
      </c>
      <c r="D174" s="54">
        <v>2</v>
      </c>
      <c r="E174" s="54"/>
      <c r="F174" s="66" t="s">
        <v>344</v>
      </c>
      <c r="G174" s="56">
        <f>SUM(G175:G180)</f>
        <v>0</v>
      </c>
      <c r="H174" s="56">
        <f>SUM(H175:H180)</f>
        <v>0</v>
      </c>
      <c r="I174" s="56">
        <f>SUM(I175:I180)</f>
        <v>0</v>
      </c>
      <c r="J174" s="56">
        <f>SUM(J175:J180)</f>
        <v>0</v>
      </c>
      <c r="K174" s="57">
        <f>SUM(K175:K180)</f>
        <v>0</v>
      </c>
    </row>
    <row r="175" spans="1:11" ht="12.75" x14ac:dyDescent="0.2">
      <c r="A175" s="58">
        <v>2</v>
      </c>
      <c r="B175" s="59">
        <v>2</v>
      </c>
      <c r="C175" s="59">
        <v>7</v>
      </c>
      <c r="D175" s="59">
        <v>2</v>
      </c>
      <c r="E175" s="59" t="s">
        <v>306</v>
      </c>
      <c r="F175" s="74" t="s">
        <v>345</v>
      </c>
      <c r="G175" s="61"/>
      <c r="H175" s="61"/>
      <c r="I175" s="61"/>
      <c r="J175" s="122">
        <f t="shared" ref="J175:J180" si="8">SUBTOTAL(9,G175:I175)</f>
        <v>0</v>
      </c>
      <c r="K175" s="123" t="str">
        <f t="shared" ref="K175:K180" si="9">IFERROR(J175/$J$18*100,"0.00")</f>
        <v>0.00</v>
      </c>
    </row>
    <row r="176" spans="1:11" ht="12.75" x14ac:dyDescent="0.2">
      <c r="A176" s="58">
        <v>2</v>
      </c>
      <c r="B176" s="59">
        <v>2</v>
      </c>
      <c r="C176" s="59">
        <v>7</v>
      </c>
      <c r="D176" s="59">
        <v>2</v>
      </c>
      <c r="E176" s="59" t="s">
        <v>307</v>
      </c>
      <c r="F176" s="74" t="s">
        <v>148</v>
      </c>
      <c r="G176" s="61"/>
      <c r="H176" s="61"/>
      <c r="I176" s="61"/>
      <c r="J176" s="122">
        <f t="shared" si="8"/>
        <v>0</v>
      </c>
      <c r="K176" s="123" t="str">
        <f t="shared" si="9"/>
        <v>0.00</v>
      </c>
    </row>
    <row r="177" spans="1:11" ht="12.75" x14ac:dyDescent="0.2">
      <c r="A177" s="58">
        <v>2</v>
      </c>
      <c r="B177" s="59">
        <v>2</v>
      </c>
      <c r="C177" s="59">
        <v>7</v>
      </c>
      <c r="D177" s="59">
        <v>2</v>
      </c>
      <c r="E177" s="59" t="s">
        <v>308</v>
      </c>
      <c r="F177" s="74" t="s">
        <v>346</v>
      </c>
      <c r="G177" s="61"/>
      <c r="H177" s="61"/>
      <c r="I177" s="61"/>
      <c r="J177" s="122">
        <f t="shared" si="8"/>
        <v>0</v>
      </c>
      <c r="K177" s="123" t="str">
        <f t="shared" si="9"/>
        <v>0.00</v>
      </c>
    </row>
    <row r="178" spans="1:11" ht="12.75" x14ac:dyDescent="0.2">
      <c r="A178" s="58">
        <v>2</v>
      </c>
      <c r="B178" s="59">
        <v>2</v>
      </c>
      <c r="C178" s="59">
        <v>7</v>
      </c>
      <c r="D178" s="59">
        <v>2</v>
      </c>
      <c r="E178" s="59" t="s">
        <v>309</v>
      </c>
      <c r="F178" s="74" t="s">
        <v>149</v>
      </c>
      <c r="G178" s="61"/>
      <c r="H178" s="61"/>
      <c r="I178" s="61"/>
      <c r="J178" s="122">
        <f t="shared" si="8"/>
        <v>0</v>
      </c>
      <c r="K178" s="123" t="str">
        <f t="shared" si="9"/>
        <v>0.00</v>
      </c>
    </row>
    <row r="179" spans="1:11" ht="12.75" x14ac:dyDescent="0.2">
      <c r="A179" s="58">
        <v>2</v>
      </c>
      <c r="B179" s="59">
        <v>2</v>
      </c>
      <c r="C179" s="59">
        <v>7</v>
      </c>
      <c r="D179" s="59">
        <v>2</v>
      </c>
      <c r="E179" s="59" t="s">
        <v>310</v>
      </c>
      <c r="F179" s="74" t="s">
        <v>311</v>
      </c>
      <c r="G179" s="61"/>
      <c r="H179" s="61"/>
      <c r="I179" s="61"/>
      <c r="J179" s="122">
        <f t="shared" si="8"/>
        <v>0</v>
      </c>
      <c r="K179" s="123" t="str">
        <f t="shared" si="9"/>
        <v>0.00</v>
      </c>
    </row>
    <row r="180" spans="1:11" ht="12.75" x14ac:dyDescent="0.2">
      <c r="A180" s="58">
        <v>2</v>
      </c>
      <c r="B180" s="59">
        <v>2</v>
      </c>
      <c r="C180" s="59">
        <v>7</v>
      </c>
      <c r="D180" s="59">
        <v>2</v>
      </c>
      <c r="E180" s="59" t="s">
        <v>322</v>
      </c>
      <c r="F180" s="75" t="s">
        <v>150</v>
      </c>
      <c r="G180" s="61"/>
      <c r="H180" s="61"/>
      <c r="I180" s="61"/>
      <c r="J180" s="122">
        <f t="shared" si="8"/>
        <v>0</v>
      </c>
      <c r="K180" s="123" t="str">
        <f t="shared" si="9"/>
        <v>0.00</v>
      </c>
    </row>
    <row r="181" spans="1:11" ht="12.75" x14ac:dyDescent="0.2">
      <c r="A181" s="53">
        <v>2</v>
      </c>
      <c r="B181" s="54">
        <v>2</v>
      </c>
      <c r="C181" s="54">
        <v>7</v>
      </c>
      <c r="D181" s="54">
        <v>3</v>
      </c>
      <c r="E181" s="54"/>
      <c r="F181" s="66" t="s">
        <v>151</v>
      </c>
      <c r="G181" s="56">
        <f>G182</f>
        <v>0</v>
      </c>
      <c r="H181" s="56">
        <f>H182</f>
        <v>0</v>
      </c>
      <c r="I181" s="56">
        <f>I182</f>
        <v>0</v>
      </c>
      <c r="J181" s="56">
        <f>J182</f>
        <v>0</v>
      </c>
      <c r="K181" s="57" t="str">
        <f>K182</f>
        <v>0.00</v>
      </c>
    </row>
    <row r="182" spans="1:11" ht="12.75" x14ac:dyDescent="0.2">
      <c r="A182" s="58">
        <v>2</v>
      </c>
      <c r="B182" s="59">
        <v>2</v>
      </c>
      <c r="C182" s="59">
        <v>7</v>
      </c>
      <c r="D182" s="59">
        <v>3</v>
      </c>
      <c r="E182" s="59" t="s">
        <v>306</v>
      </c>
      <c r="F182" s="60" t="s">
        <v>151</v>
      </c>
      <c r="G182" s="61"/>
      <c r="H182" s="61"/>
      <c r="I182" s="61"/>
      <c r="J182" s="122">
        <f>SUBTOTAL(9,G182:I182)</f>
        <v>0</v>
      </c>
      <c r="K182" s="123" t="str">
        <f>IFERROR(J182/$J$18*100,"0.00")</f>
        <v>0.00</v>
      </c>
    </row>
    <row r="183" spans="1:11" ht="12.75" x14ac:dyDescent="0.2">
      <c r="A183" s="48">
        <v>2</v>
      </c>
      <c r="B183" s="49">
        <v>2</v>
      </c>
      <c r="C183" s="49">
        <v>8</v>
      </c>
      <c r="D183" s="49"/>
      <c r="E183" s="49"/>
      <c r="F183" s="50" t="s">
        <v>347</v>
      </c>
      <c r="G183" s="51">
        <f>+G184+G186+G188+G190+G192+G196+G201+G208+G212</f>
        <v>0</v>
      </c>
      <c r="H183" s="51">
        <f>+H184+H186+H188+H190+H192+H196+H201+H208+H212</f>
        <v>0</v>
      </c>
      <c r="I183" s="51">
        <f>+I184+I186+I188+I190+I192+I196+I201+I208+I212</f>
        <v>0</v>
      </c>
      <c r="J183" s="51">
        <f>+J184+J186+J188+J190+J192+J196+J201+J208+J212</f>
        <v>0</v>
      </c>
      <c r="K183" s="52">
        <f>+K184+K186+K188+K190+K192+K196+K201+K208+K212</f>
        <v>0</v>
      </c>
    </row>
    <row r="184" spans="1:11" ht="12.75" x14ac:dyDescent="0.2">
      <c r="A184" s="53">
        <v>2</v>
      </c>
      <c r="B184" s="54">
        <v>2</v>
      </c>
      <c r="C184" s="54">
        <v>8</v>
      </c>
      <c r="D184" s="54">
        <v>1</v>
      </c>
      <c r="E184" s="54"/>
      <c r="F184" s="66" t="s">
        <v>152</v>
      </c>
      <c r="G184" s="56">
        <f>G185</f>
        <v>0</v>
      </c>
      <c r="H184" s="56">
        <f>H185</f>
        <v>0</v>
      </c>
      <c r="I184" s="56">
        <f>I185</f>
        <v>0</v>
      </c>
      <c r="J184" s="56">
        <f>J185</f>
        <v>0</v>
      </c>
      <c r="K184" s="57" t="str">
        <f>K185</f>
        <v>0.00</v>
      </c>
    </row>
    <row r="185" spans="1:11" ht="12.75" x14ac:dyDescent="0.2">
      <c r="A185" s="58">
        <v>2</v>
      </c>
      <c r="B185" s="59">
        <v>2</v>
      </c>
      <c r="C185" s="59">
        <v>8</v>
      </c>
      <c r="D185" s="59">
        <v>1</v>
      </c>
      <c r="E185" s="59" t="s">
        <v>306</v>
      </c>
      <c r="F185" s="60" t="s">
        <v>152</v>
      </c>
      <c r="G185" s="61"/>
      <c r="H185" s="61"/>
      <c r="I185" s="61"/>
      <c r="J185" s="122">
        <f>SUBTOTAL(9,G185:I185)</f>
        <v>0</v>
      </c>
      <c r="K185" s="123" t="str">
        <f>IFERROR(J185/$J$18*100,"0.00")</f>
        <v>0.00</v>
      </c>
    </row>
    <row r="186" spans="1:11" ht="12.75" x14ac:dyDescent="0.2">
      <c r="A186" s="53">
        <v>2</v>
      </c>
      <c r="B186" s="54">
        <v>2</v>
      </c>
      <c r="C186" s="54">
        <v>8</v>
      </c>
      <c r="D186" s="54">
        <v>2</v>
      </c>
      <c r="E186" s="54"/>
      <c r="F186" s="66" t="s">
        <v>153</v>
      </c>
      <c r="G186" s="56">
        <f>G187</f>
        <v>0</v>
      </c>
      <c r="H186" s="56">
        <f>H187</f>
        <v>0</v>
      </c>
      <c r="I186" s="56">
        <f>I187</f>
        <v>0</v>
      </c>
      <c r="J186" s="56">
        <f>J187</f>
        <v>0</v>
      </c>
      <c r="K186" s="57" t="str">
        <f>K187</f>
        <v>0.00</v>
      </c>
    </row>
    <row r="187" spans="1:11" ht="12.75" x14ac:dyDescent="0.2">
      <c r="A187" s="58">
        <v>2</v>
      </c>
      <c r="B187" s="59">
        <v>2</v>
      </c>
      <c r="C187" s="59">
        <v>8</v>
      </c>
      <c r="D187" s="59">
        <v>2</v>
      </c>
      <c r="E187" s="59" t="s">
        <v>306</v>
      </c>
      <c r="F187" s="60" t="s">
        <v>153</v>
      </c>
      <c r="G187" s="61"/>
      <c r="H187" s="61"/>
      <c r="I187" s="61"/>
      <c r="J187" s="122">
        <f>SUBTOTAL(9,G187:I187)</f>
        <v>0</v>
      </c>
      <c r="K187" s="123" t="str">
        <f>IFERROR(J187/$J$18*100,"0.00")</f>
        <v>0.00</v>
      </c>
    </row>
    <row r="188" spans="1:11" ht="12.75" x14ac:dyDescent="0.2">
      <c r="A188" s="53">
        <v>2</v>
      </c>
      <c r="B188" s="54">
        <v>2</v>
      </c>
      <c r="C188" s="54">
        <v>8</v>
      </c>
      <c r="D188" s="54">
        <v>3</v>
      </c>
      <c r="E188" s="54"/>
      <c r="F188" s="66" t="s">
        <v>154</v>
      </c>
      <c r="G188" s="56">
        <f>G189</f>
        <v>0</v>
      </c>
      <c r="H188" s="56">
        <f>H189</f>
        <v>0</v>
      </c>
      <c r="I188" s="56">
        <f>I189</f>
        <v>0</v>
      </c>
      <c r="J188" s="56">
        <f>J189</f>
        <v>0</v>
      </c>
      <c r="K188" s="57" t="str">
        <f>K189</f>
        <v>0.00</v>
      </c>
    </row>
    <row r="189" spans="1:11" ht="12.75" x14ac:dyDescent="0.2">
      <c r="A189" s="58">
        <v>2</v>
      </c>
      <c r="B189" s="59">
        <v>2</v>
      </c>
      <c r="C189" s="59">
        <v>8</v>
      </c>
      <c r="D189" s="59">
        <v>3</v>
      </c>
      <c r="E189" s="59" t="s">
        <v>306</v>
      </c>
      <c r="F189" s="75" t="s">
        <v>154</v>
      </c>
      <c r="G189" s="61"/>
      <c r="H189" s="61"/>
      <c r="I189" s="61"/>
      <c r="J189" s="122">
        <f>SUBTOTAL(9,G189:I189)</f>
        <v>0</v>
      </c>
      <c r="K189" s="123" t="str">
        <f>IFERROR(J189/$J$18*100,"0.00")</f>
        <v>0.00</v>
      </c>
    </row>
    <row r="190" spans="1:11" ht="12.75" x14ac:dyDescent="0.2">
      <c r="A190" s="53">
        <v>2</v>
      </c>
      <c r="B190" s="54">
        <v>2</v>
      </c>
      <c r="C190" s="54">
        <v>8</v>
      </c>
      <c r="D190" s="54">
        <v>4</v>
      </c>
      <c r="E190" s="54"/>
      <c r="F190" s="66" t="s">
        <v>155</v>
      </c>
      <c r="G190" s="56">
        <f>G191</f>
        <v>0</v>
      </c>
      <c r="H190" s="56">
        <f>H191</f>
        <v>0</v>
      </c>
      <c r="I190" s="56">
        <f>I191</f>
        <v>0</v>
      </c>
      <c r="J190" s="56">
        <f>J191</f>
        <v>0</v>
      </c>
      <c r="K190" s="57" t="str">
        <f>K191</f>
        <v>0.00</v>
      </c>
    </row>
    <row r="191" spans="1:11" ht="12.75" x14ac:dyDescent="0.2">
      <c r="A191" s="58">
        <v>2</v>
      </c>
      <c r="B191" s="59">
        <v>2</v>
      </c>
      <c r="C191" s="59">
        <v>8</v>
      </c>
      <c r="D191" s="59">
        <v>4</v>
      </c>
      <c r="E191" s="59" t="s">
        <v>306</v>
      </c>
      <c r="F191" s="60" t="s">
        <v>155</v>
      </c>
      <c r="G191" s="61"/>
      <c r="H191" s="61"/>
      <c r="I191" s="61"/>
      <c r="J191" s="122">
        <f>SUBTOTAL(9,G191:I191)</f>
        <v>0</v>
      </c>
      <c r="K191" s="123" t="str">
        <f>IFERROR(J191/$J$18*100,"0.00")</f>
        <v>0.00</v>
      </c>
    </row>
    <row r="192" spans="1:11" ht="12.75" x14ac:dyDescent="0.2">
      <c r="A192" s="53">
        <v>2</v>
      </c>
      <c r="B192" s="54">
        <v>2</v>
      </c>
      <c r="C192" s="54">
        <v>8</v>
      </c>
      <c r="D192" s="54">
        <v>5</v>
      </c>
      <c r="E192" s="54"/>
      <c r="F192" s="66" t="s">
        <v>156</v>
      </c>
      <c r="G192" s="56">
        <f>SUM(G193:G195)</f>
        <v>0</v>
      </c>
      <c r="H192" s="56">
        <f>SUM(H193:H195)</f>
        <v>0</v>
      </c>
      <c r="I192" s="56">
        <f>SUM(I193:I195)</f>
        <v>0</v>
      </c>
      <c r="J192" s="56">
        <f>SUM(J193:J195)</f>
        <v>0</v>
      </c>
      <c r="K192" s="57">
        <f>SUM(K193:K195)</f>
        <v>0</v>
      </c>
    </row>
    <row r="193" spans="1:11" ht="12.75" x14ac:dyDescent="0.2">
      <c r="A193" s="58">
        <v>2</v>
      </c>
      <c r="B193" s="59">
        <v>2</v>
      </c>
      <c r="C193" s="59">
        <v>8</v>
      </c>
      <c r="D193" s="59">
        <v>5</v>
      </c>
      <c r="E193" s="59" t="s">
        <v>306</v>
      </c>
      <c r="F193" s="60" t="s">
        <v>157</v>
      </c>
      <c r="G193" s="61"/>
      <c r="H193" s="61"/>
      <c r="I193" s="61"/>
      <c r="J193" s="122">
        <f>SUBTOTAL(9,G193:I193)</f>
        <v>0</v>
      </c>
      <c r="K193" s="123" t="str">
        <f>IFERROR(J193/$J$18*100,"0.00")</f>
        <v>0.00</v>
      </c>
    </row>
    <row r="194" spans="1:11" ht="12.75" x14ac:dyDescent="0.2">
      <c r="A194" s="58">
        <v>2</v>
      </c>
      <c r="B194" s="59">
        <v>2</v>
      </c>
      <c r="C194" s="59">
        <v>8</v>
      </c>
      <c r="D194" s="59">
        <v>5</v>
      </c>
      <c r="E194" s="59" t="s">
        <v>307</v>
      </c>
      <c r="F194" s="60" t="s">
        <v>158</v>
      </c>
      <c r="G194" s="61"/>
      <c r="H194" s="61"/>
      <c r="I194" s="61"/>
      <c r="J194" s="122">
        <f>SUBTOTAL(9,G194:I194)</f>
        <v>0</v>
      </c>
      <c r="K194" s="123" t="str">
        <f>IFERROR(J194/$J$18*100,"0.00")</f>
        <v>0.00</v>
      </c>
    </row>
    <row r="195" spans="1:11" ht="12.75" x14ac:dyDescent="0.2">
      <c r="A195" s="58">
        <v>2</v>
      </c>
      <c r="B195" s="59">
        <v>2</v>
      </c>
      <c r="C195" s="59">
        <v>8</v>
      </c>
      <c r="D195" s="59">
        <v>5</v>
      </c>
      <c r="E195" s="59" t="s">
        <v>308</v>
      </c>
      <c r="F195" s="60" t="s">
        <v>312</v>
      </c>
      <c r="G195" s="61"/>
      <c r="H195" s="61"/>
      <c r="I195" s="61"/>
      <c r="J195" s="122">
        <f>SUBTOTAL(9,G195:I195)</f>
        <v>0</v>
      </c>
      <c r="K195" s="123" t="str">
        <f>IFERROR(J195/$J$18*100,"0.00")</f>
        <v>0.00</v>
      </c>
    </row>
    <row r="196" spans="1:11" ht="12.75" x14ac:dyDescent="0.2">
      <c r="A196" s="53">
        <v>2</v>
      </c>
      <c r="B196" s="54">
        <v>2</v>
      </c>
      <c r="C196" s="54">
        <v>8</v>
      </c>
      <c r="D196" s="54">
        <v>6</v>
      </c>
      <c r="E196" s="54"/>
      <c r="F196" s="66" t="s">
        <v>159</v>
      </c>
      <c r="G196" s="56">
        <f>SUM(G197:G200)</f>
        <v>0</v>
      </c>
      <c r="H196" s="56">
        <f>SUM(H197:H200)</f>
        <v>0</v>
      </c>
      <c r="I196" s="56">
        <f>SUM(I197:I200)</f>
        <v>0</v>
      </c>
      <c r="J196" s="56">
        <f>SUM(J197:J200)</f>
        <v>0</v>
      </c>
      <c r="K196" s="57">
        <f>SUM(K197:K200)</f>
        <v>0</v>
      </c>
    </row>
    <row r="197" spans="1:11" ht="12.75" x14ac:dyDescent="0.2">
      <c r="A197" s="58">
        <v>2</v>
      </c>
      <c r="B197" s="59">
        <v>2</v>
      </c>
      <c r="C197" s="59">
        <v>8</v>
      </c>
      <c r="D197" s="59">
        <v>6</v>
      </c>
      <c r="E197" s="59" t="s">
        <v>306</v>
      </c>
      <c r="F197" s="60" t="s">
        <v>348</v>
      </c>
      <c r="G197" s="61"/>
      <c r="H197" s="61"/>
      <c r="I197" s="61"/>
      <c r="J197" s="122">
        <f>SUBTOTAL(9,G197:I197)</f>
        <v>0</v>
      </c>
      <c r="K197" s="123" t="str">
        <f>IFERROR(J197/$J$18*100,"0.00")</f>
        <v>0.00</v>
      </c>
    </row>
    <row r="198" spans="1:11" ht="12.75" x14ac:dyDescent="0.2">
      <c r="A198" s="58">
        <v>2</v>
      </c>
      <c r="B198" s="59">
        <v>2</v>
      </c>
      <c r="C198" s="59">
        <v>8</v>
      </c>
      <c r="D198" s="59">
        <v>6</v>
      </c>
      <c r="E198" s="59" t="s">
        <v>307</v>
      </c>
      <c r="F198" s="60" t="s">
        <v>160</v>
      </c>
      <c r="G198" s="61"/>
      <c r="H198" s="61"/>
      <c r="I198" s="61"/>
      <c r="J198" s="122">
        <f>SUBTOTAL(9,G198:I198)</f>
        <v>0</v>
      </c>
      <c r="K198" s="123" t="str">
        <f>IFERROR(J198/$J$18*100,"0.00")</f>
        <v>0.00</v>
      </c>
    </row>
    <row r="199" spans="1:11" ht="12.75" x14ac:dyDescent="0.2">
      <c r="A199" s="58">
        <v>2</v>
      </c>
      <c r="B199" s="59">
        <v>2</v>
      </c>
      <c r="C199" s="59">
        <v>8</v>
      </c>
      <c r="D199" s="59">
        <v>6</v>
      </c>
      <c r="E199" s="59" t="s">
        <v>308</v>
      </c>
      <c r="F199" s="60" t="s">
        <v>161</v>
      </c>
      <c r="G199" s="61"/>
      <c r="H199" s="61"/>
      <c r="I199" s="61"/>
      <c r="J199" s="122">
        <f>SUBTOTAL(9,G199:I199)</f>
        <v>0</v>
      </c>
      <c r="K199" s="123" t="str">
        <f>IFERROR(J199/$J$18*100,"0.00")</f>
        <v>0.00</v>
      </c>
    </row>
    <row r="200" spans="1:11" ht="12.75" x14ac:dyDescent="0.2">
      <c r="A200" s="58">
        <v>2</v>
      </c>
      <c r="B200" s="59">
        <v>2</v>
      </c>
      <c r="C200" s="59">
        <v>8</v>
      </c>
      <c r="D200" s="59">
        <v>6</v>
      </c>
      <c r="E200" s="59" t="s">
        <v>309</v>
      </c>
      <c r="F200" s="60" t="s">
        <v>162</v>
      </c>
      <c r="G200" s="61"/>
      <c r="H200" s="61"/>
      <c r="I200" s="61"/>
      <c r="J200" s="122">
        <f>SUBTOTAL(9,G200:I200)</f>
        <v>0</v>
      </c>
      <c r="K200" s="123" t="str">
        <f>IFERROR(J200/$J$18*100,"0.00")</f>
        <v>0.00</v>
      </c>
    </row>
    <row r="201" spans="1:11" ht="12.75" x14ac:dyDescent="0.2">
      <c r="A201" s="53">
        <v>2</v>
      </c>
      <c r="B201" s="54">
        <v>2</v>
      </c>
      <c r="C201" s="54">
        <v>8</v>
      </c>
      <c r="D201" s="54">
        <v>7</v>
      </c>
      <c r="E201" s="54"/>
      <c r="F201" s="66" t="s">
        <v>163</v>
      </c>
      <c r="G201" s="56">
        <f>SUM(G202:G207)</f>
        <v>0</v>
      </c>
      <c r="H201" s="56">
        <f>SUM(H202:H207)</f>
        <v>0</v>
      </c>
      <c r="I201" s="56">
        <f>SUM(I202:I207)</f>
        <v>0</v>
      </c>
      <c r="J201" s="56">
        <f>SUM(J202:J207)</f>
        <v>0</v>
      </c>
      <c r="K201" s="57">
        <f>SUM(K202:K207)</f>
        <v>0</v>
      </c>
    </row>
    <row r="202" spans="1:11" ht="12.75" x14ac:dyDescent="0.2">
      <c r="A202" s="58">
        <v>2</v>
      </c>
      <c r="B202" s="59">
        <v>2</v>
      </c>
      <c r="C202" s="59">
        <v>8</v>
      </c>
      <c r="D202" s="59">
        <v>7</v>
      </c>
      <c r="E202" s="59" t="s">
        <v>306</v>
      </c>
      <c r="F202" s="75" t="s">
        <v>349</v>
      </c>
      <c r="G202" s="61"/>
      <c r="H202" s="61"/>
      <c r="I202" s="61"/>
      <c r="J202" s="122">
        <f t="shared" ref="J202:J207" si="10">SUBTOTAL(9,G202:I202)</f>
        <v>0</v>
      </c>
      <c r="K202" s="123" t="str">
        <f t="shared" ref="K202:K207" si="11">IFERROR(J202/$J$18*100,"0.00")</f>
        <v>0.00</v>
      </c>
    </row>
    <row r="203" spans="1:11" ht="12.75" x14ac:dyDescent="0.2">
      <c r="A203" s="58">
        <v>2</v>
      </c>
      <c r="B203" s="59">
        <v>2</v>
      </c>
      <c r="C203" s="59">
        <v>8</v>
      </c>
      <c r="D203" s="59">
        <v>7</v>
      </c>
      <c r="E203" s="59" t="s">
        <v>307</v>
      </c>
      <c r="F203" s="75" t="s">
        <v>164</v>
      </c>
      <c r="G203" s="61"/>
      <c r="H203" s="61"/>
      <c r="I203" s="61"/>
      <c r="J203" s="122">
        <f t="shared" si="10"/>
        <v>0</v>
      </c>
      <c r="K203" s="123" t="str">
        <f t="shared" si="11"/>
        <v>0.00</v>
      </c>
    </row>
    <row r="204" spans="1:11" ht="12.75" x14ac:dyDescent="0.2">
      <c r="A204" s="58">
        <v>2</v>
      </c>
      <c r="B204" s="59">
        <v>2</v>
      </c>
      <c r="C204" s="59">
        <v>8</v>
      </c>
      <c r="D204" s="59">
        <v>7</v>
      </c>
      <c r="E204" s="59" t="s">
        <v>308</v>
      </c>
      <c r="F204" s="75" t="s">
        <v>165</v>
      </c>
      <c r="G204" s="61"/>
      <c r="H204" s="61"/>
      <c r="I204" s="61"/>
      <c r="J204" s="122">
        <f t="shared" si="10"/>
        <v>0</v>
      </c>
      <c r="K204" s="123" t="str">
        <f t="shared" si="11"/>
        <v>0.00</v>
      </c>
    </row>
    <row r="205" spans="1:11" ht="12.75" x14ac:dyDescent="0.2">
      <c r="A205" s="58">
        <v>2</v>
      </c>
      <c r="B205" s="59">
        <v>2</v>
      </c>
      <c r="C205" s="59">
        <v>8</v>
      </c>
      <c r="D205" s="59">
        <v>7</v>
      </c>
      <c r="E205" s="59" t="s">
        <v>309</v>
      </c>
      <c r="F205" s="75" t="s">
        <v>166</v>
      </c>
      <c r="G205" s="61"/>
      <c r="H205" s="61"/>
      <c r="I205" s="61"/>
      <c r="J205" s="122">
        <f t="shared" si="10"/>
        <v>0</v>
      </c>
      <c r="K205" s="123" t="str">
        <f t="shared" si="11"/>
        <v>0.00</v>
      </c>
    </row>
    <row r="206" spans="1:11" ht="12.75" x14ac:dyDescent="0.2">
      <c r="A206" s="58">
        <v>2</v>
      </c>
      <c r="B206" s="59">
        <v>2</v>
      </c>
      <c r="C206" s="59">
        <v>8</v>
      </c>
      <c r="D206" s="59">
        <v>7</v>
      </c>
      <c r="E206" s="59" t="s">
        <v>310</v>
      </c>
      <c r="F206" s="75" t="s">
        <v>167</v>
      </c>
      <c r="G206" s="61"/>
      <c r="H206" s="61"/>
      <c r="I206" s="61"/>
      <c r="J206" s="122">
        <f t="shared" si="10"/>
        <v>0</v>
      </c>
      <c r="K206" s="123" t="str">
        <f t="shared" si="11"/>
        <v>0.00</v>
      </c>
    </row>
    <row r="207" spans="1:11" ht="12.75" x14ac:dyDescent="0.2">
      <c r="A207" s="58">
        <v>2</v>
      </c>
      <c r="B207" s="59">
        <v>2</v>
      </c>
      <c r="C207" s="59">
        <v>8</v>
      </c>
      <c r="D207" s="59">
        <v>7</v>
      </c>
      <c r="E207" s="59" t="s">
        <v>322</v>
      </c>
      <c r="F207" s="75" t="s">
        <v>168</v>
      </c>
      <c r="G207" s="61"/>
      <c r="H207" s="61"/>
      <c r="I207" s="61"/>
      <c r="J207" s="122">
        <f t="shared" si="10"/>
        <v>0</v>
      </c>
      <c r="K207" s="123" t="str">
        <f t="shared" si="11"/>
        <v>0.00</v>
      </c>
    </row>
    <row r="208" spans="1:11" ht="12.75" x14ac:dyDescent="0.2">
      <c r="A208" s="53">
        <v>2</v>
      </c>
      <c r="B208" s="54">
        <v>2</v>
      </c>
      <c r="C208" s="54">
        <v>8</v>
      </c>
      <c r="D208" s="54">
        <v>8</v>
      </c>
      <c r="E208" s="54"/>
      <c r="F208" s="66" t="s">
        <v>169</v>
      </c>
      <c r="G208" s="56">
        <f>SUM(G209:G211)</f>
        <v>0</v>
      </c>
      <c r="H208" s="56">
        <f>SUM(H209:H211)</f>
        <v>0</v>
      </c>
      <c r="I208" s="56">
        <f>SUM(I209:I211)</f>
        <v>0</v>
      </c>
      <c r="J208" s="56">
        <f>SUM(J209:J211)</f>
        <v>0</v>
      </c>
      <c r="K208" s="57">
        <f>SUM(K209:K211)</f>
        <v>0</v>
      </c>
    </row>
    <row r="209" spans="1:11" ht="12.75" x14ac:dyDescent="0.2">
      <c r="A209" s="58">
        <v>2</v>
      </c>
      <c r="B209" s="59">
        <v>2</v>
      </c>
      <c r="C209" s="59">
        <v>8</v>
      </c>
      <c r="D209" s="59">
        <v>8</v>
      </c>
      <c r="E209" s="59" t="s">
        <v>306</v>
      </c>
      <c r="F209" s="75" t="s">
        <v>170</v>
      </c>
      <c r="G209" s="61"/>
      <c r="H209" s="61"/>
      <c r="I209" s="61"/>
      <c r="J209" s="122">
        <f>SUBTOTAL(9,G209:I209)</f>
        <v>0</v>
      </c>
      <c r="K209" s="123" t="str">
        <f>IFERROR(J209/$J$18*100,"0.00")</f>
        <v>0.00</v>
      </c>
    </row>
    <row r="210" spans="1:11" ht="12.75" x14ac:dyDescent="0.2">
      <c r="A210" s="58">
        <v>2</v>
      </c>
      <c r="B210" s="59">
        <v>2</v>
      </c>
      <c r="C210" s="59">
        <v>8</v>
      </c>
      <c r="D210" s="59">
        <v>8</v>
      </c>
      <c r="E210" s="59" t="s">
        <v>307</v>
      </c>
      <c r="F210" s="75" t="s">
        <v>171</v>
      </c>
      <c r="G210" s="61"/>
      <c r="H210" s="61"/>
      <c r="I210" s="61"/>
      <c r="J210" s="122">
        <f>SUBTOTAL(9,G210:I210)</f>
        <v>0</v>
      </c>
      <c r="K210" s="123" t="str">
        <f>IFERROR(J210/$J$18*100,"0.00")</f>
        <v>0.00</v>
      </c>
    </row>
    <row r="211" spans="1:11" ht="12.75" x14ac:dyDescent="0.2">
      <c r="A211" s="58">
        <v>2</v>
      </c>
      <c r="B211" s="59">
        <v>2</v>
      </c>
      <c r="C211" s="59">
        <v>8</v>
      </c>
      <c r="D211" s="59">
        <v>8</v>
      </c>
      <c r="E211" s="59" t="s">
        <v>308</v>
      </c>
      <c r="F211" s="75" t="s">
        <v>172</v>
      </c>
      <c r="G211" s="61"/>
      <c r="H211" s="61"/>
      <c r="I211" s="61"/>
      <c r="J211" s="122">
        <f>SUBTOTAL(9,G211:I211)</f>
        <v>0</v>
      </c>
      <c r="K211" s="123" t="str">
        <f>IFERROR(J211/$J$18*100,"0.00")</f>
        <v>0.00</v>
      </c>
    </row>
    <row r="212" spans="1:11" ht="12.75" x14ac:dyDescent="0.2">
      <c r="A212" s="53">
        <v>2</v>
      </c>
      <c r="B212" s="54">
        <v>2</v>
      </c>
      <c r="C212" s="54">
        <v>8</v>
      </c>
      <c r="D212" s="54">
        <v>9</v>
      </c>
      <c r="E212" s="54"/>
      <c r="F212" s="66" t="s">
        <v>173</v>
      </c>
      <c r="G212" s="56">
        <f>SUM(G213:G217)</f>
        <v>0</v>
      </c>
      <c r="H212" s="56">
        <f>SUM(H213:H217)</f>
        <v>0</v>
      </c>
      <c r="I212" s="56">
        <f>SUM(I213:I217)</f>
        <v>0</v>
      </c>
      <c r="J212" s="56">
        <f>SUM(J213:J217)</f>
        <v>0</v>
      </c>
      <c r="K212" s="57">
        <f>SUM(K213:K217)</f>
        <v>0</v>
      </c>
    </row>
    <row r="213" spans="1:11" ht="12.75" x14ac:dyDescent="0.2">
      <c r="A213" s="59">
        <v>2</v>
      </c>
      <c r="B213" s="59">
        <v>2</v>
      </c>
      <c r="C213" s="59">
        <v>8</v>
      </c>
      <c r="D213" s="59">
        <v>9</v>
      </c>
      <c r="E213" s="59" t="s">
        <v>306</v>
      </c>
      <c r="F213" s="75" t="s">
        <v>313</v>
      </c>
      <c r="G213" s="61"/>
      <c r="H213" s="61"/>
      <c r="I213" s="61"/>
      <c r="J213" s="122">
        <f>SUBTOTAL(9,G213:I213)</f>
        <v>0</v>
      </c>
      <c r="K213" s="123" t="str">
        <f>IFERROR(J213/$J$18*100,"0.00")</f>
        <v>0.00</v>
      </c>
    </row>
    <row r="214" spans="1:11" ht="12.75" x14ac:dyDescent="0.2">
      <c r="A214" s="59">
        <v>2</v>
      </c>
      <c r="B214" s="59">
        <v>2</v>
      </c>
      <c r="C214" s="59">
        <v>8</v>
      </c>
      <c r="D214" s="59">
        <v>9</v>
      </c>
      <c r="E214" s="59" t="s">
        <v>307</v>
      </c>
      <c r="F214" s="75" t="s">
        <v>314</v>
      </c>
      <c r="G214" s="61"/>
      <c r="H214" s="61"/>
      <c r="I214" s="61"/>
      <c r="J214" s="122">
        <f>SUBTOTAL(9,G214:I214)</f>
        <v>0</v>
      </c>
      <c r="K214" s="123" t="str">
        <f>IFERROR(J214/$J$18*100,"0.00")</f>
        <v>0.00</v>
      </c>
    </row>
    <row r="215" spans="1:11" ht="12.75" x14ac:dyDescent="0.2">
      <c r="A215" s="59">
        <v>2</v>
      </c>
      <c r="B215" s="59">
        <v>2</v>
      </c>
      <c r="C215" s="59">
        <v>8</v>
      </c>
      <c r="D215" s="59">
        <v>9</v>
      </c>
      <c r="E215" s="59" t="s">
        <v>308</v>
      </c>
      <c r="F215" s="75" t="s">
        <v>350</v>
      </c>
      <c r="G215" s="61"/>
      <c r="H215" s="61"/>
      <c r="I215" s="61"/>
      <c r="J215" s="122">
        <f>SUBTOTAL(9,G215:I215)</f>
        <v>0</v>
      </c>
      <c r="K215" s="123" t="str">
        <f>IFERROR(J215/$J$18*100,"0.00")</f>
        <v>0.00</v>
      </c>
    </row>
    <row r="216" spans="1:11" ht="12.75" x14ac:dyDescent="0.2">
      <c r="A216" s="59">
        <v>2</v>
      </c>
      <c r="B216" s="59">
        <v>2</v>
      </c>
      <c r="C216" s="59">
        <v>8</v>
      </c>
      <c r="D216" s="59">
        <v>9</v>
      </c>
      <c r="E216" s="59" t="s">
        <v>309</v>
      </c>
      <c r="F216" s="75" t="s">
        <v>315</v>
      </c>
      <c r="G216" s="61"/>
      <c r="H216" s="61"/>
      <c r="I216" s="61"/>
      <c r="J216" s="122">
        <f>SUBTOTAL(9,G216:I216)</f>
        <v>0</v>
      </c>
      <c r="K216" s="123" t="str">
        <f>IFERROR(J216/$J$18*100,"0.00")</f>
        <v>0.00</v>
      </c>
    </row>
    <row r="217" spans="1:11" ht="12.75" x14ac:dyDescent="0.2">
      <c r="A217" s="58">
        <v>2</v>
      </c>
      <c r="B217" s="59">
        <v>2</v>
      </c>
      <c r="C217" s="59">
        <v>8</v>
      </c>
      <c r="D217" s="59">
        <v>9</v>
      </c>
      <c r="E217" s="59" t="s">
        <v>310</v>
      </c>
      <c r="F217" s="75" t="s">
        <v>174</v>
      </c>
      <c r="G217" s="61"/>
      <c r="H217" s="61"/>
      <c r="I217" s="61"/>
      <c r="J217" s="61">
        <f>SUBTOTAL(9,G217:I217)</f>
        <v>0</v>
      </c>
      <c r="K217" s="62" t="str">
        <f>IFERROR(J217/$J$18*100,"0.00")</f>
        <v>0.00</v>
      </c>
    </row>
    <row r="218" spans="1:11" ht="12.75" x14ac:dyDescent="0.2">
      <c r="A218" s="42">
        <v>2</v>
      </c>
      <c r="B218" s="43">
        <v>3</v>
      </c>
      <c r="C218" s="44"/>
      <c r="D218" s="44"/>
      <c r="E218" s="44"/>
      <c r="F218" s="45" t="s">
        <v>17</v>
      </c>
      <c r="G218" s="46">
        <f>+G219+G231+G240+G253+G258+G269+G297+G313+G318</f>
        <v>0</v>
      </c>
      <c r="H218" s="46">
        <f>+H219+H231+H240+H253+H258+H269+H297+H313+H318</f>
        <v>0</v>
      </c>
      <c r="I218" s="46">
        <f>+I219+I231+I240+I253+I258+I269+I297+I313+I318</f>
        <v>0</v>
      </c>
      <c r="J218" s="46">
        <f>+J219+J231+J240+J253+J258+J269+J297+J313+J318</f>
        <v>0</v>
      </c>
      <c r="K218" s="47">
        <f>+K219+K231+K240+K253+K258+K269+K297+K313+K318</f>
        <v>0</v>
      </c>
    </row>
    <row r="219" spans="1:11" ht="12.75" x14ac:dyDescent="0.2">
      <c r="A219" s="48">
        <v>2</v>
      </c>
      <c r="B219" s="49">
        <v>3</v>
      </c>
      <c r="C219" s="49">
        <v>1</v>
      </c>
      <c r="D219" s="49"/>
      <c r="E219" s="49"/>
      <c r="F219" s="50" t="s">
        <v>18</v>
      </c>
      <c r="G219" s="51">
        <f>+G220+G223+G225+G229</f>
        <v>0</v>
      </c>
      <c r="H219" s="51">
        <f>+H220+H223+H225+H229</f>
        <v>0</v>
      </c>
      <c r="I219" s="51">
        <f>+I220+I223+I225+I229</f>
        <v>0</v>
      </c>
      <c r="J219" s="51">
        <f>+J220+J223+J225+J229</f>
        <v>0</v>
      </c>
      <c r="K219" s="52">
        <f>+K220+K223+K225+K229</f>
        <v>0</v>
      </c>
    </row>
    <row r="220" spans="1:11" ht="12.75" x14ac:dyDescent="0.2">
      <c r="A220" s="53">
        <v>2</v>
      </c>
      <c r="B220" s="54">
        <v>3</v>
      </c>
      <c r="C220" s="54">
        <v>1</v>
      </c>
      <c r="D220" s="54">
        <v>1</v>
      </c>
      <c r="E220" s="54"/>
      <c r="F220" s="66" t="s">
        <v>175</v>
      </c>
      <c r="G220" s="56">
        <f>SUM(G221:G221)</f>
        <v>0</v>
      </c>
      <c r="H220" s="56">
        <f>SUM(H221:H221)</f>
        <v>0</v>
      </c>
      <c r="I220" s="56">
        <f>SUM(I221:I221)</f>
        <v>0</v>
      </c>
      <c r="J220" s="56">
        <f>SUM(J221:J221)</f>
        <v>0</v>
      </c>
      <c r="K220" s="57">
        <f>SUM(K221:K221)</f>
        <v>0</v>
      </c>
    </row>
    <row r="221" spans="1:11" ht="12.75" x14ac:dyDescent="0.2">
      <c r="A221" s="67">
        <v>2</v>
      </c>
      <c r="B221" s="59">
        <v>3</v>
      </c>
      <c r="C221" s="59">
        <v>1</v>
      </c>
      <c r="D221" s="59">
        <v>1</v>
      </c>
      <c r="E221" s="59" t="s">
        <v>306</v>
      </c>
      <c r="F221" s="60" t="s">
        <v>175</v>
      </c>
      <c r="G221" s="61"/>
      <c r="H221" s="61"/>
      <c r="I221" s="61"/>
      <c r="J221" s="122">
        <f>SUBTOTAL(9,G221:I221)</f>
        <v>0</v>
      </c>
      <c r="K221" s="123" t="str">
        <f>IFERROR(J221/$J$18*100,"0.00")</f>
        <v>0.00</v>
      </c>
    </row>
    <row r="222" spans="1:11" ht="12.75" x14ac:dyDescent="0.2">
      <c r="A222" s="67">
        <v>2</v>
      </c>
      <c r="B222" s="59">
        <v>3</v>
      </c>
      <c r="C222" s="59">
        <v>1</v>
      </c>
      <c r="D222" s="59">
        <v>1</v>
      </c>
      <c r="E222" s="59" t="s">
        <v>307</v>
      </c>
      <c r="F222" s="60" t="s">
        <v>176</v>
      </c>
      <c r="G222" s="69"/>
      <c r="H222" s="69"/>
      <c r="I222" s="69"/>
      <c r="J222" s="122">
        <f>SUBTOTAL(9,G222:I222)</f>
        <v>0</v>
      </c>
      <c r="K222" s="123" t="str">
        <f>IFERROR(J222/$J$18*100,"0.00")</f>
        <v>0.00</v>
      </c>
    </row>
    <row r="223" spans="1:11" ht="12.75" x14ac:dyDescent="0.2">
      <c r="A223" s="53">
        <v>2</v>
      </c>
      <c r="B223" s="54">
        <v>3</v>
      </c>
      <c r="C223" s="54">
        <v>1</v>
      </c>
      <c r="D223" s="54">
        <v>2</v>
      </c>
      <c r="E223" s="54"/>
      <c r="F223" s="66" t="s">
        <v>177</v>
      </c>
      <c r="G223" s="72">
        <f>+G224</f>
        <v>0</v>
      </c>
      <c r="H223" s="72">
        <f>+H224</f>
        <v>0</v>
      </c>
      <c r="I223" s="72">
        <f>+I224</f>
        <v>0</v>
      </c>
      <c r="J223" s="72">
        <f>+J224</f>
        <v>0</v>
      </c>
      <c r="K223" s="73" t="str">
        <f>+K224</f>
        <v>0.00</v>
      </c>
    </row>
    <row r="224" spans="1:11" ht="12.75" x14ac:dyDescent="0.2">
      <c r="A224" s="67">
        <v>2</v>
      </c>
      <c r="B224" s="59">
        <v>3</v>
      </c>
      <c r="C224" s="59">
        <v>1</v>
      </c>
      <c r="D224" s="59">
        <v>2</v>
      </c>
      <c r="E224" s="59" t="s">
        <v>306</v>
      </c>
      <c r="F224" s="60" t="s">
        <v>177</v>
      </c>
      <c r="G224" s="69"/>
      <c r="H224" s="69"/>
      <c r="I224" s="69"/>
      <c r="J224" s="122">
        <f>SUBTOTAL(9,G224:I224)</f>
        <v>0</v>
      </c>
      <c r="K224" s="123" t="str">
        <f>IFERROR(J224/$J$18*100,"0.00")</f>
        <v>0.00</v>
      </c>
    </row>
    <row r="225" spans="1:11" ht="12.75" x14ac:dyDescent="0.2">
      <c r="A225" s="53">
        <v>2</v>
      </c>
      <c r="B225" s="54">
        <v>3</v>
      </c>
      <c r="C225" s="54">
        <v>1</v>
      </c>
      <c r="D225" s="54">
        <v>3</v>
      </c>
      <c r="E225" s="54"/>
      <c r="F225" s="66" t="s">
        <v>178</v>
      </c>
      <c r="G225" s="56">
        <f>SUM(G226:G228)</f>
        <v>0</v>
      </c>
      <c r="H225" s="56">
        <f>SUM(H226:H228)</f>
        <v>0</v>
      </c>
      <c r="I225" s="56">
        <f>SUM(I226:I228)</f>
        <v>0</v>
      </c>
      <c r="J225" s="56">
        <f>SUM(J226:J228)</f>
        <v>0</v>
      </c>
      <c r="K225" s="57">
        <f>SUM(K226:K228)</f>
        <v>0</v>
      </c>
    </row>
    <row r="226" spans="1:11" ht="12.75" x14ac:dyDescent="0.2">
      <c r="A226" s="67">
        <v>2</v>
      </c>
      <c r="B226" s="59">
        <v>3</v>
      </c>
      <c r="C226" s="59">
        <v>1</v>
      </c>
      <c r="D226" s="59">
        <v>3</v>
      </c>
      <c r="E226" s="59" t="s">
        <v>306</v>
      </c>
      <c r="F226" s="60" t="s">
        <v>179</v>
      </c>
      <c r="G226" s="61"/>
      <c r="H226" s="61"/>
      <c r="I226" s="61"/>
      <c r="J226" s="122">
        <f>SUBTOTAL(9,G226:I226)</f>
        <v>0</v>
      </c>
      <c r="K226" s="123" t="str">
        <f>IFERROR(J226/$J$18*100,"0.00")</f>
        <v>0.00</v>
      </c>
    </row>
    <row r="227" spans="1:11" ht="12.75" x14ac:dyDescent="0.2">
      <c r="A227" s="67">
        <v>2</v>
      </c>
      <c r="B227" s="59">
        <v>3</v>
      </c>
      <c r="C227" s="59">
        <v>1</v>
      </c>
      <c r="D227" s="59">
        <v>3</v>
      </c>
      <c r="E227" s="59" t="s">
        <v>307</v>
      </c>
      <c r="F227" s="60" t="s">
        <v>180</v>
      </c>
      <c r="G227" s="61"/>
      <c r="H227" s="61"/>
      <c r="I227" s="61"/>
      <c r="J227" s="122">
        <f>SUBTOTAL(9,G227:I227)</f>
        <v>0</v>
      </c>
      <c r="K227" s="123" t="str">
        <f>IFERROR(J227/$J$18*100,"0.00")</f>
        <v>0.00</v>
      </c>
    </row>
    <row r="228" spans="1:11" ht="12.75" x14ac:dyDescent="0.2">
      <c r="A228" s="67">
        <v>2</v>
      </c>
      <c r="B228" s="59">
        <v>3</v>
      </c>
      <c r="C228" s="59">
        <v>1</v>
      </c>
      <c r="D228" s="59">
        <v>3</v>
      </c>
      <c r="E228" s="59" t="s">
        <v>308</v>
      </c>
      <c r="F228" s="60" t="s">
        <v>181</v>
      </c>
      <c r="G228" s="69"/>
      <c r="H228" s="69"/>
      <c r="I228" s="69"/>
      <c r="J228" s="122">
        <f>SUBTOTAL(9,G228:I228)</f>
        <v>0</v>
      </c>
      <c r="K228" s="123" t="str">
        <f>IFERROR(J228/$J$18*100,"0.00")</f>
        <v>0.00</v>
      </c>
    </row>
    <row r="229" spans="1:11" ht="12.75" x14ac:dyDescent="0.2">
      <c r="A229" s="53">
        <v>2</v>
      </c>
      <c r="B229" s="54">
        <v>3</v>
      </c>
      <c r="C229" s="54">
        <v>1</v>
      </c>
      <c r="D229" s="54">
        <v>4</v>
      </c>
      <c r="E229" s="54"/>
      <c r="F229" s="66" t="s">
        <v>182</v>
      </c>
      <c r="G229" s="72">
        <f>+G230</f>
        <v>0</v>
      </c>
      <c r="H229" s="72">
        <f>+H230</f>
        <v>0</v>
      </c>
      <c r="I229" s="72">
        <f>+I230</f>
        <v>0</v>
      </c>
      <c r="J229" s="72">
        <f>+J230</f>
        <v>0</v>
      </c>
      <c r="K229" s="73" t="str">
        <f>+K230</f>
        <v>0.00</v>
      </c>
    </row>
    <row r="230" spans="1:11" ht="12.75" x14ac:dyDescent="0.2">
      <c r="A230" s="67">
        <v>2</v>
      </c>
      <c r="B230" s="59">
        <v>3</v>
      </c>
      <c r="C230" s="59">
        <v>1</v>
      </c>
      <c r="D230" s="59">
        <v>4</v>
      </c>
      <c r="E230" s="59" t="s">
        <v>306</v>
      </c>
      <c r="F230" s="60" t="s">
        <v>182</v>
      </c>
      <c r="G230" s="69"/>
      <c r="H230" s="69"/>
      <c r="I230" s="69"/>
      <c r="J230" s="122">
        <f>SUBTOTAL(9,G230:I230)</f>
        <v>0</v>
      </c>
      <c r="K230" s="123" t="str">
        <f>IFERROR(J230/$J$18*100,"0.00")</f>
        <v>0.00</v>
      </c>
    </row>
    <row r="231" spans="1:11" ht="12.75" x14ac:dyDescent="0.2">
      <c r="A231" s="48">
        <v>2</v>
      </c>
      <c r="B231" s="49">
        <v>3</v>
      </c>
      <c r="C231" s="49">
        <v>2</v>
      </c>
      <c r="D231" s="49"/>
      <c r="E231" s="49"/>
      <c r="F231" s="50" t="s">
        <v>19</v>
      </c>
      <c r="G231" s="51">
        <f>+G232+G234+G236+G238</f>
        <v>0</v>
      </c>
      <c r="H231" s="51">
        <f>+H232+H234+H236+H238</f>
        <v>0</v>
      </c>
      <c r="I231" s="51">
        <f>+I232+I234+I236+I238</f>
        <v>0</v>
      </c>
      <c r="J231" s="51">
        <f>+J232+J234+J236+J238</f>
        <v>0</v>
      </c>
      <c r="K231" s="52">
        <f>+K232+K234+K236+K238</f>
        <v>0</v>
      </c>
    </row>
    <row r="232" spans="1:11" ht="12.75" x14ac:dyDescent="0.2">
      <c r="A232" s="53">
        <v>2</v>
      </c>
      <c r="B232" s="54">
        <v>3</v>
      </c>
      <c r="C232" s="54">
        <v>2</v>
      </c>
      <c r="D232" s="54">
        <v>1</v>
      </c>
      <c r="E232" s="54"/>
      <c r="F232" s="66" t="s">
        <v>183</v>
      </c>
      <c r="G232" s="72">
        <f>+G233</f>
        <v>0</v>
      </c>
      <c r="H232" s="72">
        <f>+H233</f>
        <v>0</v>
      </c>
      <c r="I232" s="72">
        <f>+I233</f>
        <v>0</v>
      </c>
      <c r="J232" s="72">
        <f>+J233</f>
        <v>0</v>
      </c>
      <c r="K232" s="73" t="str">
        <f>+K233</f>
        <v>0.00</v>
      </c>
    </row>
    <row r="233" spans="1:11" ht="12.75" x14ac:dyDescent="0.2">
      <c r="A233" s="67">
        <v>2</v>
      </c>
      <c r="B233" s="59">
        <v>3</v>
      </c>
      <c r="C233" s="59">
        <v>2</v>
      </c>
      <c r="D233" s="59">
        <v>1</v>
      </c>
      <c r="E233" s="59" t="s">
        <v>306</v>
      </c>
      <c r="F233" s="60" t="s">
        <v>183</v>
      </c>
      <c r="G233" s="69"/>
      <c r="H233" s="69"/>
      <c r="I233" s="69"/>
      <c r="J233" s="122">
        <f>SUBTOTAL(9,G233:I233)</f>
        <v>0</v>
      </c>
      <c r="K233" s="123" t="str">
        <f>IFERROR(J233/$J$18*100,"0.00")</f>
        <v>0.00</v>
      </c>
    </row>
    <row r="234" spans="1:11" ht="12.75" x14ac:dyDescent="0.2">
      <c r="A234" s="53">
        <v>2</v>
      </c>
      <c r="B234" s="54">
        <v>3</v>
      </c>
      <c r="C234" s="54">
        <v>2</v>
      </c>
      <c r="D234" s="54">
        <v>2</v>
      </c>
      <c r="E234" s="54"/>
      <c r="F234" s="66" t="s">
        <v>184</v>
      </c>
      <c r="G234" s="72">
        <f>+G235</f>
        <v>0</v>
      </c>
      <c r="H234" s="72">
        <f>+H235</f>
        <v>0</v>
      </c>
      <c r="I234" s="72">
        <f>+I235</f>
        <v>0</v>
      </c>
      <c r="J234" s="72">
        <f>+J235</f>
        <v>0</v>
      </c>
      <c r="K234" s="73" t="str">
        <f>+K235</f>
        <v>0.00</v>
      </c>
    </row>
    <row r="235" spans="1:11" ht="12.75" x14ac:dyDescent="0.2">
      <c r="A235" s="67">
        <v>2</v>
      </c>
      <c r="B235" s="59">
        <v>3</v>
      </c>
      <c r="C235" s="59">
        <v>2</v>
      </c>
      <c r="D235" s="59">
        <v>2</v>
      </c>
      <c r="E235" s="59" t="s">
        <v>306</v>
      </c>
      <c r="F235" s="60" t="s">
        <v>184</v>
      </c>
      <c r="G235" s="69"/>
      <c r="H235" s="69"/>
      <c r="I235" s="69"/>
      <c r="J235" s="122">
        <f>SUBTOTAL(9,G235:I235)</f>
        <v>0</v>
      </c>
      <c r="K235" s="123" t="str">
        <f>IFERROR(J235/$J$18*100,"0.00")</f>
        <v>0.00</v>
      </c>
    </row>
    <row r="236" spans="1:11" ht="12.75" x14ac:dyDescent="0.2">
      <c r="A236" s="53">
        <v>2</v>
      </c>
      <c r="B236" s="54">
        <v>3</v>
      </c>
      <c r="C236" s="54">
        <v>2</v>
      </c>
      <c r="D236" s="54">
        <v>3</v>
      </c>
      <c r="E236" s="54"/>
      <c r="F236" s="66" t="s">
        <v>185</v>
      </c>
      <c r="G236" s="72">
        <f>+G237</f>
        <v>0</v>
      </c>
      <c r="H236" s="72">
        <f>+H237</f>
        <v>0</v>
      </c>
      <c r="I236" s="72">
        <f>+I237</f>
        <v>0</v>
      </c>
      <c r="J236" s="72">
        <f>+J237</f>
        <v>0</v>
      </c>
      <c r="K236" s="73" t="str">
        <f>+K237</f>
        <v>0.00</v>
      </c>
    </row>
    <row r="237" spans="1:11" ht="12.75" x14ac:dyDescent="0.2">
      <c r="A237" s="67">
        <v>2</v>
      </c>
      <c r="B237" s="59">
        <v>3</v>
      </c>
      <c r="C237" s="59">
        <v>2</v>
      </c>
      <c r="D237" s="59">
        <v>3</v>
      </c>
      <c r="E237" s="59" t="s">
        <v>306</v>
      </c>
      <c r="F237" s="60" t="s">
        <v>185</v>
      </c>
      <c r="G237" s="69"/>
      <c r="H237" s="69"/>
      <c r="I237" s="69"/>
      <c r="J237" s="122">
        <f>SUBTOTAL(9,G237:I237)</f>
        <v>0</v>
      </c>
      <c r="K237" s="123" t="str">
        <f>IFERROR(J237/$J$18*100,"0.00")</f>
        <v>0.00</v>
      </c>
    </row>
    <row r="238" spans="1:11" ht="12.75" x14ac:dyDescent="0.2">
      <c r="A238" s="53">
        <v>2</v>
      </c>
      <c r="B238" s="54">
        <v>3</v>
      </c>
      <c r="C238" s="54">
        <v>2</v>
      </c>
      <c r="D238" s="54">
        <v>4</v>
      </c>
      <c r="E238" s="54"/>
      <c r="F238" s="66" t="s">
        <v>20</v>
      </c>
      <c r="G238" s="72">
        <f>+G239</f>
        <v>0</v>
      </c>
      <c r="H238" s="72">
        <f>+H239</f>
        <v>0</v>
      </c>
      <c r="I238" s="72">
        <f>+I239</f>
        <v>0</v>
      </c>
      <c r="J238" s="72">
        <f>+J239</f>
        <v>0</v>
      </c>
      <c r="K238" s="73" t="str">
        <f>+K239</f>
        <v>0.00</v>
      </c>
    </row>
    <row r="239" spans="1:11" ht="12.75" x14ac:dyDescent="0.2">
      <c r="A239" s="67">
        <v>2</v>
      </c>
      <c r="B239" s="59">
        <v>3</v>
      </c>
      <c r="C239" s="59">
        <v>2</v>
      </c>
      <c r="D239" s="59">
        <v>4</v>
      </c>
      <c r="E239" s="59" t="s">
        <v>306</v>
      </c>
      <c r="F239" s="60" t="s">
        <v>20</v>
      </c>
      <c r="G239" s="69"/>
      <c r="H239" s="69"/>
      <c r="I239" s="69"/>
      <c r="J239" s="122">
        <f>SUBTOTAL(9,G239:I239)</f>
        <v>0</v>
      </c>
      <c r="K239" s="123" t="str">
        <f>IFERROR(J239/$J$18*100,"0.00")</f>
        <v>0.00</v>
      </c>
    </row>
    <row r="240" spans="1:11" ht="12.75" x14ac:dyDescent="0.2">
      <c r="A240" s="48">
        <v>2</v>
      </c>
      <c r="B240" s="49">
        <v>3</v>
      </c>
      <c r="C240" s="49">
        <v>3</v>
      </c>
      <c r="D240" s="49"/>
      <c r="E240" s="49"/>
      <c r="F240" s="50" t="s">
        <v>351</v>
      </c>
      <c r="G240" s="51">
        <f>+G241+G243+G245+G247+G249+G251</f>
        <v>0</v>
      </c>
      <c r="H240" s="51">
        <f>+H241+H243+H245+H247+H249+H251</f>
        <v>0</v>
      </c>
      <c r="I240" s="51">
        <f>+I241+I243+I245+I247+I249+I251</f>
        <v>0</v>
      </c>
      <c r="J240" s="51">
        <f>+J241+J243+J245+J247+J249+J251</f>
        <v>0</v>
      </c>
      <c r="K240" s="52">
        <f>+K241+K243+K245+K247+K249+K251</f>
        <v>0</v>
      </c>
    </row>
    <row r="241" spans="1:11" ht="12.75" x14ac:dyDescent="0.2">
      <c r="A241" s="53">
        <v>2</v>
      </c>
      <c r="B241" s="54">
        <v>3</v>
      </c>
      <c r="C241" s="54">
        <v>3</v>
      </c>
      <c r="D241" s="54">
        <v>1</v>
      </c>
      <c r="E241" s="54"/>
      <c r="F241" s="66" t="s">
        <v>186</v>
      </c>
      <c r="G241" s="56">
        <f>G242</f>
        <v>0</v>
      </c>
      <c r="H241" s="56">
        <f>H242</f>
        <v>0</v>
      </c>
      <c r="I241" s="56">
        <f>I242</f>
        <v>0</v>
      </c>
      <c r="J241" s="56">
        <f>J242</f>
        <v>0</v>
      </c>
      <c r="K241" s="57" t="str">
        <f>K242</f>
        <v>0.00</v>
      </c>
    </row>
    <row r="242" spans="1:11" ht="12.75" x14ac:dyDescent="0.2">
      <c r="A242" s="67">
        <v>2</v>
      </c>
      <c r="B242" s="59">
        <v>3</v>
      </c>
      <c r="C242" s="59">
        <v>3</v>
      </c>
      <c r="D242" s="59">
        <v>1</v>
      </c>
      <c r="E242" s="59" t="s">
        <v>306</v>
      </c>
      <c r="F242" s="60" t="s">
        <v>186</v>
      </c>
      <c r="G242" s="61"/>
      <c r="H242" s="61"/>
      <c r="I242" s="61"/>
      <c r="J242" s="122">
        <f>SUBTOTAL(9,G242:I242)</f>
        <v>0</v>
      </c>
      <c r="K242" s="123" t="str">
        <f>IFERROR(J242/$J$18*100,"0.00")</f>
        <v>0.00</v>
      </c>
    </row>
    <row r="243" spans="1:11" ht="12.75" x14ac:dyDescent="0.2">
      <c r="A243" s="53">
        <v>2</v>
      </c>
      <c r="B243" s="54">
        <v>3</v>
      </c>
      <c r="C243" s="54">
        <v>3</v>
      </c>
      <c r="D243" s="54">
        <v>2</v>
      </c>
      <c r="E243" s="54"/>
      <c r="F243" s="66" t="s">
        <v>187</v>
      </c>
      <c r="G243" s="72">
        <f>+G244</f>
        <v>0</v>
      </c>
      <c r="H243" s="72">
        <f>+H244</f>
        <v>0</v>
      </c>
      <c r="I243" s="72">
        <f>+I244</f>
        <v>0</v>
      </c>
      <c r="J243" s="72">
        <f>+J244</f>
        <v>0</v>
      </c>
      <c r="K243" s="73" t="str">
        <f>+K244</f>
        <v>0.00</v>
      </c>
    </row>
    <row r="244" spans="1:11" ht="12.75" x14ac:dyDescent="0.2">
      <c r="A244" s="67">
        <v>2</v>
      </c>
      <c r="B244" s="59">
        <v>3</v>
      </c>
      <c r="C244" s="59">
        <v>3</v>
      </c>
      <c r="D244" s="59">
        <v>2</v>
      </c>
      <c r="E244" s="59" t="s">
        <v>306</v>
      </c>
      <c r="F244" s="60" t="s">
        <v>187</v>
      </c>
      <c r="G244" s="61"/>
      <c r="H244" s="61"/>
      <c r="I244" s="61"/>
      <c r="J244" s="122">
        <f>SUBTOTAL(9,G244:I244)</f>
        <v>0</v>
      </c>
      <c r="K244" s="123" t="str">
        <f>IFERROR(J244/$J$18*100,"0.00")</f>
        <v>0.00</v>
      </c>
    </row>
    <row r="245" spans="1:11" ht="12.75" x14ac:dyDescent="0.2">
      <c r="A245" s="53">
        <v>2</v>
      </c>
      <c r="B245" s="54">
        <v>3</v>
      </c>
      <c r="C245" s="54">
        <v>3</v>
      </c>
      <c r="D245" s="54">
        <v>3</v>
      </c>
      <c r="E245" s="54"/>
      <c r="F245" s="66" t="s">
        <v>188</v>
      </c>
      <c r="G245" s="72">
        <f>+G246</f>
        <v>0</v>
      </c>
      <c r="H245" s="72">
        <f>+H246</f>
        <v>0</v>
      </c>
      <c r="I245" s="72">
        <f>+I246</f>
        <v>0</v>
      </c>
      <c r="J245" s="72">
        <f>+J246</f>
        <v>0</v>
      </c>
      <c r="K245" s="73" t="str">
        <f>+K246</f>
        <v>0.00</v>
      </c>
    </row>
    <row r="246" spans="1:11" ht="12.75" x14ac:dyDescent="0.2">
      <c r="A246" s="67">
        <v>2</v>
      </c>
      <c r="B246" s="59">
        <v>3</v>
      </c>
      <c r="C246" s="59">
        <v>3</v>
      </c>
      <c r="D246" s="59">
        <v>3</v>
      </c>
      <c r="E246" s="59" t="s">
        <v>306</v>
      </c>
      <c r="F246" s="60" t="s">
        <v>188</v>
      </c>
      <c r="G246" s="61"/>
      <c r="H246" s="61"/>
      <c r="I246" s="61"/>
      <c r="J246" s="122">
        <f>SUBTOTAL(9,G246:I246)</f>
        <v>0</v>
      </c>
      <c r="K246" s="123" t="str">
        <f>IFERROR(J246/$J$18*100,"0.00")</f>
        <v>0.00</v>
      </c>
    </row>
    <row r="247" spans="1:11" ht="12.75" x14ac:dyDescent="0.2">
      <c r="A247" s="53">
        <v>2</v>
      </c>
      <c r="B247" s="54">
        <v>3</v>
      </c>
      <c r="C247" s="54">
        <v>3</v>
      </c>
      <c r="D247" s="54">
        <v>4</v>
      </c>
      <c r="E247" s="54"/>
      <c r="F247" s="66" t="s">
        <v>189</v>
      </c>
      <c r="G247" s="72">
        <f>+G248</f>
        <v>0</v>
      </c>
      <c r="H247" s="72">
        <f>+H248</f>
        <v>0</v>
      </c>
      <c r="I247" s="72">
        <f>+I248</f>
        <v>0</v>
      </c>
      <c r="J247" s="72">
        <f>+J248</f>
        <v>0</v>
      </c>
      <c r="K247" s="73" t="str">
        <f>+K248</f>
        <v>0.00</v>
      </c>
    </row>
    <row r="248" spans="1:11" ht="12.75" x14ac:dyDescent="0.2">
      <c r="A248" s="67">
        <v>2</v>
      </c>
      <c r="B248" s="59">
        <v>3</v>
      </c>
      <c r="C248" s="59">
        <v>3</v>
      </c>
      <c r="D248" s="59">
        <v>4</v>
      </c>
      <c r="E248" s="59" t="s">
        <v>306</v>
      </c>
      <c r="F248" s="60" t="s">
        <v>189</v>
      </c>
      <c r="G248" s="69"/>
      <c r="H248" s="69"/>
      <c r="I248" s="69"/>
      <c r="J248" s="122">
        <f>SUBTOTAL(9,G248:I248)</f>
        <v>0</v>
      </c>
      <c r="K248" s="123" t="str">
        <f>IFERROR(J248/$J$18*100,"0.00")</f>
        <v>0.00</v>
      </c>
    </row>
    <row r="249" spans="1:11" ht="12.75" x14ac:dyDescent="0.2">
      <c r="A249" s="53">
        <v>2</v>
      </c>
      <c r="B249" s="54">
        <v>3</v>
      </c>
      <c r="C249" s="54">
        <v>3</v>
      </c>
      <c r="D249" s="54">
        <v>5</v>
      </c>
      <c r="E249" s="54"/>
      <c r="F249" s="66" t="s">
        <v>190</v>
      </c>
      <c r="G249" s="72">
        <f>+G250</f>
        <v>0</v>
      </c>
      <c r="H249" s="72">
        <f>+H250</f>
        <v>0</v>
      </c>
      <c r="I249" s="72">
        <f>+I250</f>
        <v>0</v>
      </c>
      <c r="J249" s="72">
        <f>+J250</f>
        <v>0</v>
      </c>
      <c r="K249" s="73" t="str">
        <f>+K250</f>
        <v>0.00</v>
      </c>
    </row>
    <row r="250" spans="1:11" ht="12.75" x14ac:dyDescent="0.2">
      <c r="A250" s="67">
        <v>2</v>
      </c>
      <c r="B250" s="59">
        <v>3</v>
      </c>
      <c r="C250" s="59">
        <v>3</v>
      </c>
      <c r="D250" s="59">
        <v>5</v>
      </c>
      <c r="E250" s="59" t="s">
        <v>306</v>
      </c>
      <c r="F250" s="60" t="s">
        <v>190</v>
      </c>
      <c r="G250" s="69"/>
      <c r="H250" s="69"/>
      <c r="I250" s="69"/>
      <c r="J250" s="122">
        <f>SUBTOTAL(9,G250:I250)</f>
        <v>0</v>
      </c>
      <c r="K250" s="123" t="str">
        <f>IFERROR(J250/$J$18*100,"0.00")</f>
        <v>0.00</v>
      </c>
    </row>
    <row r="251" spans="1:11" ht="12.75" x14ac:dyDescent="0.2">
      <c r="A251" s="53">
        <v>2</v>
      </c>
      <c r="B251" s="54">
        <v>3</v>
      </c>
      <c r="C251" s="54">
        <v>3</v>
      </c>
      <c r="D251" s="54">
        <v>6</v>
      </c>
      <c r="E251" s="54"/>
      <c r="F251" s="66" t="s">
        <v>191</v>
      </c>
      <c r="G251" s="72">
        <f>+G252</f>
        <v>0</v>
      </c>
      <c r="H251" s="72">
        <f>+H252</f>
        <v>0</v>
      </c>
      <c r="I251" s="72">
        <f>+I252</f>
        <v>0</v>
      </c>
      <c r="J251" s="72">
        <f>+J252</f>
        <v>0</v>
      </c>
      <c r="K251" s="73" t="str">
        <f>+K252</f>
        <v>0.00</v>
      </c>
    </row>
    <row r="252" spans="1:11" ht="12.75" x14ac:dyDescent="0.2">
      <c r="A252" s="67">
        <v>2</v>
      </c>
      <c r="B252" s="59">
        <v>3</v>
      </c>
      <c r="C252" s="59">
        <v>3</v>
      </c>
      <c r="D252" s="59">
        <v>6</v>
      </c>
      <c r="E252" s="59" t="s">
        <v>306</v>
      </c>
      <c r="F252" s="60" t="s">
        <v>191</v>
      </c>
      <c r="G252" s="61"/>
      <c r="H252" s="61"/>
      <c r="I252" s="61"/>
      <c r="J252" s="122">
        <f>SUBTOTAL(9,G252:I252)</f>
        <v>0</v>
      </c>
      <c r="K252" s="123" t="str">
        <f>IFERROR(J252/$J$18*100,"0.00")</f>
        <v>0.00</v>
      </c>
    </row>
    <row r="253" spans="1:11" ht="12.75" x14ac:dyDescent="0.2">
      <c r="A253" s="48">
        <v>2</v>
      </c>
      <c r="B253" s="49">
        <v>3</v>
      </c>
      <c r="C253" s="49">
        <v>4</v>
      </c>
      <c r="D253" s="49"/>
      <c r="E253" s="49"/>
      <c r="F253" s="50" t="s">
        <v>352</v>
      </c>
      <c r="G253" s="51">
        <f>+G254+G256</f>
        <v>0</v>
      </c>
      <c r="H253" s="51">
        <f>+H254+H256</f>
        <v>0</v>
      </c>
      <c r="I253" s="51">
        <f>+I254+I256</f>
        <v>0</v>
      </c>
      <c r="J253" s="51">
        <f>+J254+J256</f>
        <v>0</v>
      </c>
      <c r="K253" s="52">
        <f>+K254+K256</f>
        <v>0</v>
      </c>
    </row>
    <row r="254" spans="1:11" ht="12.75" x14ac:dyDescent="0.2">
      <c r="A254" s="53">
        <v>2</v>
      </c>
      <c r="B254" s="54">
        <v>3</v>
      </c>
      <c r="C254" s="54">
        <v>4</v>
      </c>
      <c r="D254" s="54">
        <v>1</v>
      </c>
      <c r="E254" s="54"/>
      <c r="F254" s="66" t="s">
        <v>192</v>
      </c>
      <c r="G254" s="72">
        <f>+G255</f>
        <v>0</v>
      </c>
      <c r="H254" s="72">
        <f>+H255</f>
        <v>0</v>
      </c>
      <c r="I254" s="72">
        <f>+I255</f>
        <v>0</v>
      </c>
      <c r="J254" s="72">
        <f>+J255</f>
        <v>0</v>
      </c>
      <c r="K254" s="73" t="str">
        <f>+K255</f>
        <v>0.00</v>
      </c>
    </row>
    <row r="255" spans="1:11" ht="12.75" x14ac:dyDescent="0.2">
      <c r="A255" s="67">
        <v>2</v>
      </c>
      <c r="B255" s="59">
        <v>3</v>
      </c>
      <c r="C255" s="59">
        <v>4</v>
      </c>
      <c r="D255" s="59">
        <v>1</v>
      </c>
      <c r="E255" s="59" t="s">
        <v>306</v>
      </c>
      <c r="F255" s="60" t="s">
        <v>192</v>
      </c>
      <c r="G255" s="61"/>
      <c r="H255" s="61"/>
      <c r="I255" s="61"/>
      <c r="J255" s="122">
        <f>SUBTOTAL(9,G255:I255)</f>
        <v>0</v>
      </c>
      <c r="K255" s="123" t="str">
        <f>IFERROR(J255/$J$18*100,"0.00")</f>
        <v>0.00</v>
      </c>
    </row>
    <row r="256" spans="1:11" ht="12.75" x14ac:dyDescent="0.2">
      <c r="A256" s="70">
        <v>2</v>
      </c>
      <c r="B256" s="54">
        <v>3</v>
      </c>
      <c r="C256" s="54">
        <v>4</v>
      </c>
      <c r="D256" s="54">
        <v>2</v>
      </c>
      <c r="E256" s="54"/>
      <c r="F256" s="66" t="s">
        <v>193</v>
      </c>
      <c r="G256" s="72">
        <f>+G257</f>
        <v>0</v>
      </c>
      <c r="H256" s="72">
        <f>+H257</f>
        <v>0</v>
      </c>
      <c r="I256" s="72">
        <f>+I257</f>
        <v>0</v>
      </c>
      <c r="J256" s="72">
        <f>+J257</f>
        <v>0</v>
      </c>
      <c r="K256" s="73" t="str">
        <f>+K257</f>
        <v>0.00</v>
      </c>
    </row>
    <row r="257" spans="1:11" ht="12.75" x14ac:dyDescent="0.2">
      <c r="A257" s="76">
        <v>2</v>
      </c>
      <c r="B257" s="77">
        <v>3</v>
      </c>
      <c r="C257" s="77">
        <v>4</v>
      </c>
      <c r="D257" s="77">
        <v>2</v>
      </c>
      <c r="E257" s="59" t="s">
        <v>306</v>
      </c>
      <c r="F257" s="60" t="s">
        <v>193</v>
      </c>
      <c r="G257" s="69"/>
      <c r="H257" s="69"/>
      <c r="I257" s="69"/>
      <c r="J257" s="122">
        <f>SUBTOTAL(9,G257:I257)</f>
        <v>0</v>
      </c>
      <c r="K257" s="123" t="str">
        <f>IFERROR(J257/$J$18*100,"0.00")</f>
        <v>0.00</v>
      </c>
    </row>
    <row r="258" spans="1:11" ht="12.75" x14ac:dyDescent="0.2">
      <c r="A258" s="48">
        <v>2</v>
      </c>
      <c r="B258" s="49">
        <v>3</v>
      </c>
      <c r="C258" s="49">
        <v>5</v>
      </c>
      <c r="D258" s="49"/>
      <c r="E258" s="49"/>
      <c r="F258" s="50" t="s">
        <v>194</v>
      </c>
      <c r="G258" s="51">
        <f>+G259+G261+G263+G265+G267</f>
        <v>0</v>
      </c>
      <c r="H258" s="51">
        <f>+H259+H261+H263+H265+H267</f>
        <v>0</v>
      </c>
      <c r="I258" s="51">
        <f>+I259+I261+I263+I265+I267</f>
        <v>0</v>
      </c>
      <c r="J258" s="51">
        <f>+J259+J261+J263+J265+J267</f>
        <v>0</v>
      </c>
      <c r="K258" s="52">
        <f>+K259+K261+K263+K265+K267</f>
        <v>0</v>
      </c>
    </row>
    <row r="259" spans="1:11" ht="12.75" x14ac:dyDescent="0.2">
      <c r="A259" s="53">
        <v>2</v>
      </c>
      <c r="B259" s="54">
        <v>3</v>
      </c>
      <c r="C259" s="54">
        <v>5</v>
      </c>
      <c r="D259" s="54">
        <v>1</v>
      </c>
      <c r="E259" s="54"/>
      <c r="F259" s="66" t="s">
        <v>195</v>
      </c>
      <c r="G259" s="72">
        <f>+G260</f>
        <v>0</v>
      </c>
      <c r="H259" s="72">
        <f>+H260</f>
        <v>0</v>
      </c>
      <c r="I259" s="72">
        <f>+I260</f>
        <v>0</v>
      </c>
      <c r="J259" s="72">
        <f>+J260</f>
        <v>0</v>
      </c>
      <c r="K259" s="73" t="str">
        <f>+K260</f>
        <v>0.00</v>
      </c>
    </row>
    <row r="260" spans="1:11" ht="12.75" x14ac:dyDescent="0.2">
      <c r="A260" s="67">
        <v>2</v>
      </c>
      <c r="B260" s="59">
        <v>3</v>
      </c>
      <c r="C260" s="59">
        <v>5</v>
      </c>
      <c r="D260" s="59">
        <v>1</v>
      </c>
      <c r="E260" s="59" t="s">
        <v>306</v>
      </c>
      <c r="F260" s="60" t="s">
        <v>195</v>
      </c>
      <c r="G260" s="69"/>
      <c r="H260" s="69"/>
      <c r="I260" s="69"/>
      <c r="J260" s="122">
        <f>SUBTOTAL(9,G260:I260)</f>
        <v>0</v>
      </c>
      <c r="K260" s="123" t="str">
        <f>IFERROR(J260/$J$18*100,"0.00")</f>
        <v>0.00</v>
      </c>
    </row>
    <row r="261" spans="1:11" ht="12.75" x14ac:dyDescent="0.2">
      <c r="A261" s="53">
        <v>2</v>
      </c>
      <c r="B261" s="54">
        <v>3</v>
      </c>
      <c r="C261" s="54">
        <v>5</v>
      </c>
      <c r="D261" s="54">
        <v>2</v>
      </c>
      <c r="E261" s="54"/>
      <c r="F261" s="66" t="s">
        <v>196</v>
      </c>
      <c r="G261" s="72">
        <f>+G262</f>
        <v>0</v>
      </c>
      <c r="H261" s="72">
        <f>+H262</f>
        <v>0</v>
      </c>
      <c r="I261" s="72">
        <f>+I262</f>
        <v>0</v>
      </c>
      <c r="J261" s="72">
        <f>+J262</f>
        <v>0</v>
      </c>
      <c r="K261" s="73" t="str">
        <f>+K262</f>
        <v>0.00</v>
      </c>
    </row>
    <row r="262" spans="1:11" ht="12.75" x14ac:dyDescent="0.2">
      <c r="A262" s="67">
        <v>2</v>
      </c>
      <c r="B262" s="59">
        <v>3</v>
      </c>
      <c r="C262" s="59">
        <v>5</v>
      </c>
      <c r="D262" s="59">
        <v>2</v>
      </c>
      <c r="E262" s="59" t="s">
        <v>306</v>
      </c>
      <c r="F262" s="60" t="s">
        <v>196</v>
      </c>
      <c r="G262" s="69"/>
      <c r="H262" s="69"/>
      <c r="I262" s="69"/>
      <c r="J262" s="122">
        <f>SUBTOTAL(9,G262:I262)</f>
        <v>0</v>
      </c>
      <c r="K262" s="123" t="str">
        <f>IFERROR(J262/$J$18*100,"0.00")</f>
        <v>0.00</v>
      </c>
    </row>
    <row r="263" spans="1:11" ht="12.75" x14ac:dyDescent="0.2">
      <c r="A263" s="53">
        <v>2</v>
      </c>
      <c r="B263" s="54">
        <v>3</v>
      </c>
      <c r="C263" s="54">
        <v>5</v>
      </c>
      <c r="D263" s="54">
        <v>3</v>
      </c>
      <c r="E263" s="54"/>
      <c r="F263" s="66" t="s">
        <v>197</v>
      </c>
      <c r="G263" s="72">
        <f>+G264</f>
        <v>0</v>
      </c>
      <c r="H263" s="72">
        <f>+H264</f>
        <v>0</v>
      </c>
      <c r="I263" s="72">
        <f>+I264</f>
        <v>0</v>
      </c>
      <c r="J263" s="72">
        <f>+J264</f>
        <v>0</v>
      </c>
      <c r="K263" s="73" t="str">
        <f>+K264</f>
        <v>0.00</v>
      </c>
    </row>
    <row r="264" spans="1:11" ht="12.75" x14ac:dyDescent="0.2">
      <c r="A264" s="67">
        <v>2</v>
      </c>
      <c r="B264" s="59">
        <v>3</v>
      </c>
      <c r="C264" s="59">
        <v>5</v>
      </c>
      <c r="D264" s="59">
        <v>3</v>
      </c>
      <c r="E264" s="59" t="s">
        <v>306</v>
      </c>
      <c r="F264" s="60" t="s">
        <v>197</v>
      </c>
      <c r="G264" s="61"/>
      <c r="H264" s="61"/>
      <c r="I264" s="61"/>
      <c r="J264" s="122">
        <f>SUBTOTAL(9,G264:I264)</f>
        <v>0</v>
      </c>
      <c r="K264" s="123" t="str">
        <f>IFERROR(J264/$J$18*100,"0.00")</f>
        <v>0.00</v>
      </c>
    </row>
    <row r="265" spans="1:11" ht="12.75" x14ac:dyDescent="0.2">
      <c r="A265" s="53">
        <v>2</v>
      </c>
      <c r="B265" s="54">
        <v>3</v>
      </c>
      <c r="C265" s="54">
        <v>5</v>
      </c>
      <c r="D265" s="54">
        <v>4</v>
      </c>
      <c r="E265" s="54"/>
      <c r="F265" s="66" t="s">
        <v>198</v>
      </c>
      <c r="G265" s="72">
        <f>+G266</f>
        <v>0</v>
      </c>
      <c r="H265" s="72">
        <f>+H266</f>
        <v>0</v>
      </c>
      <c r="I265" s="72">
        <f>+I266</f>
        <v>0</v>
      </c>
      <c r="J265" s="72">
        <f>+J266</f>
        <v>0</v>
      </c>
      <c r="K265" s="73" t="str">
        <f>+K266</f>
        <v>0.00</v>
      </c>
    </row>
    <row r="266" spans="1:11" ht="12.75" x14ac:dyDescent="0.2">
      <c r="A266" s="67">
        <v>2</v>
      </c>
      <c r="B266" s="59">
        <v>3</v>
      </c>
      <c r="C266" s="59">
        <v>5</v>
      </c>
      <c r="D266" s="59">
        <v>4</v>
      </c>
      <c r="E266" s="59" t="s">
        <v>306</v>
      </c>
      <c r="F266" s="60" t="s">
        <v>198</v>
      </c>
      <c r="G266" s="69"/>
      <c r="H266" s="69"/>
      <c r="I266" s="69"/>
      <c r="J266" s="122">
        <f>SUBTOTAL(9,G266:I266)</f>
        <v>0</v>
      </c>
      <c r="K266" s="123" t="str">
        <f>IFERROR(J266/$J$18*100,"0.00")</f>
        <v>0.00</v>
      </c>
    </row>
    <row r="267" spans="1:11" ht="12.75" x14ac:dyDescent="0.2">
      <c r="A267" s="53">
        <v>2</v>
      </c>
      <c r="B267" s="54">
        <v>3</v>
      </c>
      <c r="C267" s="54">
        <v>5</v>
      </c>
      <c r="D267" s="54">
        <v>5</v>
      </c>
      <c r="E267" s="54"/>
      <c r="F267" s="66" t="s">
        <v>353</v>
      </c>
      <c r="G267" s="72">
        <f>+G268</f>
        <v>0</v>
      </c>
      <c r="H267" s="72">
        <f>+H268</f>
        <v>0</v>
      </c>
      <c r="I267" s="72">
        <f>+I268</f>
        <v>0</v>
      </c>
      <c r="J267" s="72">
        <f>+J268</f>
        <v>0</v>
      </c>
      <c r="K267" s="73" t="str">
        <f>+K268</f>
        <v>0.00</v>
      </c>
    </row>
    <row r="268" spans="1:11" ht="12.75" x14ac:dyDescent="0.2">
      <c r="A268" s="67">
        <v>2</v>
      </c>
      <c r="B268" s="59">
        <v>3</v>
      </c>
      <c r="C268" s="59">
        <v>5</v>
      </c>
      <c r="D268" s="59">
        <v>5</v>
      </c>
      <c r="E268" s="59" t="s">
        <v>306</v>
      </c>
      <c r="F268" s="60" t="s">
        <v>199</v>
      </c>
      <c r="G268" s="61"/>
      <c r="H268" s="61"/>
      <c r="I268" s="61"/>
      <c r="J268" s="122">
        <f>SUBTOTAL(9,G268:I268)</f>
        <v>0</v>
      </c>
      <c r="K268" s="123" t="str">
        <f>IFERROR(J268/$J$18*100,"0.00")</f>
        <v>0.00</v>
      </c>
    </row>
    <row r="269" spans="1:11" ht="12.75" x14ac:dyDescent="0.2">
      <c r="A269" s="48">
        <v>2</v>
      </c>
      <c r="B269" s="49">
        <v>3</v>
      </c>
      <c r="C269" s="49">
        <v>6</v>
      </c>
      <c r="D269" s="49"/>
      <c r="E269" s="49"/>
      <c r="F269" s="50" t="s">
        <v>200</v>
      </c>
      <c r="G269" s="51">
        <f>+G270+G276+G280+G287+G295</f>
        <v>0</v>
      </c>
      <c r="H269" s="51">
        <f>+H270+H276+H280+H287+H295</f>
        <v>0</v>
      </c>
      <c r="I269" s="51">
        <f>+I270+I276+I280+I287+I295</f>
        <v>0</v>
      </c>
      <c r="J269" s="51">
        <f>+J270+J276+J280+J287+J295</f>
        <v>0</v>
      </c>
      <c r="K269" s="51">
        <f>+K270+K276+K280+K287+K295</f>
        <v>0</v>
      </c>
    </row>
    <row r="270" spans="1:11" ht="12.75" x14ac:dyDescent="0.2">
      <c r="A270" s="53">
        <v>2</v>
      </c>
      <c r="B270" s="54">
        <v>3</v>
      </c>
      <c r="C270" s="54">
        <v>6</v>
      </c>
      <c r="D270" s="54">
        <v>1</v>
      </c>
      <c r="E270" s="54"/>
      <c r="F270" s="66" t="s">
        <v>201</v>
      </c>
      <c r="G270" s="72">
        <f>+G271+G272+G273+G274</f>
        <v>0</v>
      </c>
      <c r="H270" s="72">
        <f>+H271+H272+H273+H274</f>
        <v>0</v>
      </c>
      <c r="I270" s="72">
        <f>+I271+I272+I273+I274</f>
        <v>0</v>
      </c>
      <c r="J270" s="72">
        <f>+J271+J272+J273+J274</f>
        <v>0</v>
      </c>
      <c r="K270" s="73">
        <f>+K271+K272+K273+K274</f>
        <v>0</v>
      </c>
    </row>
    <row r="271" spans="1:11" ht="12.75" x14ac:dyDescent="0.2">
      <c r="A271" s="67">
        <v>2</v>
      </c>
      <c r="B271" s="59">
        <v>3</v>
      </c>
      <c r="C271" s="59">
        <v>6</v>
      </c>
      <c r="D271" s="59">
        <v>1</v>
      </c>
      <c r="E271" s="59" t="s">
        <v>306</v>
      </c>
      <c r="F271" s="60" t="s">
        <v>202</v>
      </c>
      <c r="G271" s="61"/>
      <c r="H271" s="61"/>
      <c r="I271" s="61"/>
      <c r="J271" s="61">
        <f>SUBTOTAL(9,G271:I271)</f>
        <v>0</v>
      </c>
      <c r="K271" s="62" t="str">
        <f>IFERROR(J271/$J$18*100,"0.00")</f>
        <v>0.00</v>
      </c>
    </row>
    <row r="272" spans="1:11" ht="12.75" x14ac:dyDescent="0.2">
      <c r="A272" s="67">
        <v>2</v>
      </c>
      <c r="B272" s="59">
        <v>3</v>
      </c>
      <c r="C272" s="59">
        <v>6</v>
      </c>
      <c r="D272" s="59">
        <v>1</v>
      </c>
      <c r="E272" s="59" t="s">
        <v>307</v>
      </c>
      <c r="F272" s="60" t="s">
        <v>203</v>
      </c>
      <c r="G272" s="61"/>
      <c r="H272" s="61"/>
      <c r="I272" s="61"/>
      <c r="J272" s="61">
        <f>SUBTOTAL(9,G272:I272)</f>
        <v>0</v>
      </c>
      <c r="K272" s="62" t="str">
        <f>IFERROR(J272/$J$18*100,"0.00")</f>
        <v>0.00</v>
      </c>
    </row>
    <row r="273" spans="1:11" ht="12.75" x14ac:dyDescent="0.2">
      <c r="A273" s="67">
        <v>2</v>
      </c>
      <c r="B273" s="59">
        <v>3</v>
      </c>
      <c r="C273" s="59">
        <v>6</v>
      </c>
      <c r="D273" s="59">
        <v>1</v>
      </c>
      <c r="E273" s="59" t="s">
        <v>308</v>
      </c>
      <c r="F273" s="60" t="s">
        <v>204</v>
      </c>
      <c r="G273" s="61"/>
      <c r="H273" s="61"/>
      <c r="I273" s="61"/>
      <c r="J273" s="61">
        <f>SUBTOTAL(9,G273:I273)</f>
        <v>0</v>
      </c>
      <c r="K273" s="62" t="str">
        <f>IFERROR(J273/$J$18*100,"0.00")</f>
        <v>0.00</v>
      </c>
    </row>
    <row r="274" spans="1:11" ht="12.75" x14ac:dyDescent="0.2">
      <c r="A274" s="67">
        <v>2</v>
      </c>
      <c r="B274" s="59">
        <v>3</v>
      </c>
      <c r="C274" s="59">
        <v>6</v>
      </c>
      <c r="D274" s="59">
        <v>1</v>
      </c>
      <c r="E274" s="59" t="s">
        <v>309</v>
      </c>
      <c r="F274" s="60" t="s">
        <v>205</v>
      </c>
      <c r="G274" s="61"/>
      <c r="H274" s="61"/>
      <c r="I274" s="61"/>
      <c r="J274" s="61">
        <f>SUBTOTAL(9,G274:I274)</f>
        <v>0</v>
      </c>
      <c r="K274" s="62" t="str">
        <f>IFERROR(J274/$J$18*100,"0.00")</f>
        <v>0.00</v>
      </c>
    </row>
    <row r="275" spans="1:11" ht="12.75" x14ac:dyDescent="0.2">
      <c r="A275" s="67">
        <v>2</v>
      </c>
      <c r="B275" s="59">
        <v>3</v>
      </c>
      <c r="C275" s="59">
        <v>6</v>
      </c>
      <c r="D275" s="59">
        <v>1</v>
      </c>
      <c r="E275" s="59" t="s">
        <v>310</v>
      </c>
      <c r="F275" s="60" t="s">
        <v>206</v>
      </c>
      <c r="G275" s="69"/>
      <c r="H275" s="69"/>
      <c r="I275" s="69"/>
      <c r="J275" s="61">
        <f>SUBTOTAL(9,G275:I275)</f>
        <v>0</v>
      </c>
      <c r="K275" s="62" t="str">
        <f>IFERROR(J275/$J$18*100,"0.00")</f>
        <v>0.00</v>
      </c>
    </row>
    <row r="276" spans="1:11" ht="12.75" x14ac:dyDescent="0.2">
      <c r="A276" s="53">
        <v>2</v>
      </c>
      <c r="B276" s="54">
        <v>3</v>
      </c>
      <c r="C276" s="54">
        <v>6</v>
      </c>
      <c r="D276" s="54">
        <v>2</v>
      </c>
      <c r="E276" s="54"/>
      <c r="F276" s="66" t="s">
        <v>207</v>
      </c>
      <c r="G276" s="72">
        <f>+G277+G278+G279</f>
        <v>0</v>
      </c>
      <c r="H276" s="72">
        <f>+H277+H278+H279</f>
        <v>0</v>
      </c>
      <c r="I276" s="72">
        <f>+I277+I278+I279</f>
        <v>0</v>
      </c>
      <c r="J276" s="72">
        <f>+J277+J278+J279</f>
        <v>0</v>
      </c>
      <c r="K276" s="73">
        <f>+K277+K278+K279</f>
        <v>0</v>
      </c>
    </row>
    <row r="277" spans="1:11" ht="12.75" x14ac:dyDescent="0.2">
      <c r="A277" s="67">
        <v>2</v>
      </c>
      <c r="B277" s="59">
        <v>3</v>
      </c>
      <c r="C277" s="59">
        <v>6</v>
      </c>
      <c r="D277" s="59">
        <v>2</v>
      </c>
      <c r="E277" s="59" t="s">
        <v>306</v>
      </c>
      <c r="F277" s="60" t="s">
        <v>208</v>
      </c>
      <c r="G277" s="61"/>
      <c r="H277" s="61"/>
      <c r="I277" s="61"/>
      <c r="J277" s="61">
        <f>SUBTOTAL(9,G277:I277)</f>
        <v>0</v>
      </c>
      <c r="K277" s="62" t="str">
        <f>IFERROR(J277/$J$18*100,"0.00")</f>
        <v>0.00</v>
      </c>
    </row>
    <row r="278" spans="1:11" ht="12.75" x14ac:dyDescent="0.2">
      <c r="A278" s="67">
        <v>2</v>
      </c>
      <c r="B278" s="59">
        <v>3</v>
      </c>
      <c r="C278" s="59">
        <v>6</v>
      </c>
      <c r="D278" s="59">
        <v>2</v>
      </c>
      <c r="E278" s="59" t="s">
        <v>307</v>
      </c>
      <c r="F278" s="60" t="s">
        <v>209</v>
      </c>
      <c r="G278" s="61"/>
      <c r="H278" s="61"/>
      <c r="I278" s="61"/>
      <c r="J278" s="61">
        <f>SUBTOTAL(9,G278:I278)</f>
        <v>0</v>
      </c>
      <c r="K278" s="62" t="str">
        <f>IFERROR(J278/$J$18*100,"0.00")</f>
        <v>0.00</v>
      </c>
    </row>
    <row r="279" spans="1:11" ht="12.75" x14ac:dyDescent="0.2">
      <c r="A279" s="67">
        <v>2</v>
      </c>
      <c r="B279" s="59">
        <v>3</v>
      </c>
      <c r="C279" s="59">
        <v>6</v>
      </c>
      <c r="D279" s="59">
        <v>2</v>
      </c>
      <c r="E279" s="59" t="s">
        <v>308</v>
      </c>
      <c r="F279" s="60" t="s">
        <v>210</v>
      </c>
      <c r="G279" s="69"/>
      <c r="H279" s="69"/>
      <c r="I279" s="69"/>
      <c r="J279" s="61">
        <f>SUBTOTAL(9,G279:I279)</f>
        <v>0</v>
      </c>
      <c r="K279" s="62" t="str">
        <f>IFERROR(J279/$J$18*100,"0.00")</f>
        <v>0.00</v>
      </c>
    </row>
    <row r="280" spans="1:11" ht="12.75" x14ac:dyDescent="0.2">
      <c r="A280" s="53">
        <v>2</v>
      </c>
      <c r="B280" s="54">
        <v>3</v>
      </c>
      <c r="C280" s="54">
        <v>6</v>
      </c>
      <c r="D280" s="54">
        <v>3</v>
      </c>
      <c r="E280" s="54"/>
      <c r="F280" s="66" t="s">
        <v>211</v>
      </c>
      <c r="G280" s="72">
        <f>+G281+G282+G283+G284+G285+G286</f>
        <v>0</v>
      </c>
      <c r="H280" s="72">
        <f>+H281+H282+H283+H284+H285+H286</f>
        <v>0</v>
      </c>
      <c r="I280" s="72">
        <f>+I281+I282+I283+I284+I285+I286</f>
        <v>0</v>
      </c>
      <c r="J280" s="72">
        <f>+J281+J282+J283+J284+J285+J286</f>
        <v>0</v>
      </c>
      <c r="K280" s="73">
        <f>+K281+K282+K283+K284+K285+K286</f>
        <v>0</v>
      </c>
    </row>
    <row r="281" spans="1:11" ht="12.75" x14ac:dyDescent="0.2">
      <c r="A281" s="67">
        <v>2</v>
      </c>
      <c r="B281" s="59">
        <v>3</v>
      </c>
      <c r="C281" s="59">
        <v>6</v>
      </c>
      <c r="D281" s="59">
        <v>3</v>
      </c>
      <c r="E281" s="59" t="s">
        <v>306</v>
      </c>
      <c r="F281" s="60" t="s">
        <v>212</v>
      </c>
      <c r="G281" s="61"/>
      <c r="H281" s="61"/>
      <c r="I281" s="61"/>
      <c r="J281" s="61">
        <f t="shared" ref="J281:J286" si="12">SUBTOTAL(9,G281:I281)</f>
        <v>0</v>
      </c>
      <c r="K281" s="62" t="str">
        <f t="shared" ref="K281:K286" si="13">IFERROR(J281/$J$18*100,"0.00")</f>
        <v>0.00</v>
      </c>
    </row>
    <row r="282" spans="1:11" ht="12.75" x14ac:dyDescent="0.2">
      <c r="A282" s="67">
        <v>2</v>
      </c>
      <c r="B282" s="59">
        <v>3</v>
      </c>
      <c r="C282" s="59">
        <v>6</v>
      </c>
      <c r="D282" s="59">
        <v>3</v>
      </c>
      <c r="E282" s="59" t="s">
        <v>307</v>
      </c>
      <c r="F282" s="60" t="s">
        <v>213</v>
      </c>
      <c r="G282" s="61"/>
      <c r="H282" s="61"/>
      <c r="I282" s="61"/>
      <c r="J282" s="122">
        <f t="shared" si="12"/>
        <v>0</v>
      </c>
      <c r="K282" s="123" t="str">
        <f t="shared" si="13"/>
        <v>0.00</v>
      </c>
    </row>
    <row r="283" spans="1:11" ht="12.75" x14ac:dyDescent="0.2">
      <c r="A283" s="67">
        <v>2</v>
      </c>
      <c r="B283" s="59">
        <v>3</v>
      </c>
      <c r="C283" s="59">
        <v>6</v>
      </c>
      <c r="D283" s="59">
        <v>3</v>
      </c>
      <c r="E283" s="59" t="s">
        <v>308</v>
      </c>
      <c r="F283" s="60" t="s">
        <v>214</v>
      </c>
      <c r="G283" s="61"/>
      <c r="H283" s="61"/>
      <c r="I283" s="61"/>
      <c r="J283" s="122">
        <f t="shared" si="12"/>
        <v>0</v>
      </c>
      <c r="K283" s="123" t="str">
        <f t="shared" si="13"/>
        <v>0.00</v>
      </c>
    </row>
    <row r="284" spans="1:11" ht="12.75" x14ac:dyDescent="0.2">
      <c r="A284" s="67">
        <v>2</v>
      </c>
      <c r="B284" s="59">
        <v>3</v>
      </c>
      <c r="C284" s="59">
        <v>6</v>
      </c>
      <c r="D284" s="59">
        <v>3</v>
      </c>
      <c r="E284" s="59" t="s">
        <v>309</v>
      </c>
      <c r="F284" s="75" t="s">
        <v>215</v>
      </c>
      <c r="G284" s="61"/>
      <c r="H284" s="61"/>
      <c r="I284" s="61"/>
      <c r="J284" s="122">
        <f t="shared" si="12"/>
        <v>0</v>
      </c>
      <c r="K284" s="123" t="str">
        <f t="shared" si="13"/>
        <v>0.00</v>
      </c>
    </row>
    <row r="285" spans="1:11" ht="12.75" x14ac:dyDescent="0.2">
      <c r="A285" s="67">
        <v>2</v>
      </c>
      <c r="B285" s="59">
        <v>3</v>
      </c>
      <c r="C285" s="59">
        <v>6</v>
      </c>
      <c r="D285" s="59">
        <v>3</v>
      </c>
      <c r="E285" s="59" t="s">
        <v>310</v>
      </c>
      <c r="F285" s="60" t="s">
        <v>216</v>
      </c>
      <c r="G285" s="61"/>
      <c r="H285" s="61"/>
      <c r="I285" s="61"/>
      <c r="J285" s="122">
        <f t="shared" si="12"/>
        <v>0</v>
      </c>
      <c r="K285" s="123" t="str">
        <f t="shared" si="13"/>
        <v>0.00</v>
      </c>
    </row>
    <row r="286" spans="1:11" ht="12.75" x14ac:dyDescent="0.2">
      <c r="A286" s="67">
        <v>2</v>
      </c>
      <c r="B286" s="59">
        <v>3</v>
      </c>
      <c r="C286" s="59">
        <v>6</v>
      </c>
      <c r="D286" s="59">
        <v>3</v>
      </c>
      <c r="E286" s="59" t="s">
        <v>322</v>
      </c>
      <c r="F286" s="60" t="s">
        <v>217</v>
      </c>
      <c r="G286" s="69"/>
      <c r="H286" s="69"/>
      <c r="I286" s="69"/>
      <c r="J286" s="122">
        <f t="shared" si="12"/>
        <v>0</v>
      </c>
      <c r="K286" s="123" t="str">
        <f t="shared" si="13"/>
        <v>0.00</v>
      </c>
    </row>
    <row r="287" spans="1:11" ht="12.75" x14ac:dyDescent="0.2">
      <c r="A287" s="53">
        <v>2</v>
      </c>
      <c r="B287" s="54">
        <v>3</v>
      </c>
      <c r="C287" s="54">
        <v>6</v>
      </c>
      <c r="D287" s="54">
        <v>4</v>
      </c>
      <c r="E287" s="54"/>
      <c r="F287" s="66" t="s">
        <v>21</v>
      </c>
      <c r="G287" s="72">
        <f>+G288+G289+G290+G291+G292+G293+G294</f>
        <v>0</v>
      </c>
      <c r="H287" s="72">
        <f>+H288+H289+H290+H291+H292+H293+H294</f>
        <v>0</v>
      </c>
      <c r="I287" s="72">
        <f>+I288+I289+I290+I291+I292+I293+I294</f>
        <v>0</v>
      </c>
      <c r="J287" s="72">
        <f>+J288+J289+J290+J291+J292+J293+J294</f>
        <v>0</v>
      </c>
      <c r="K287" s="73">
        <f>+K288+K289+K290+K291+K292+K293+K294</f>
        <v>0</v>
      </c>
    </row>
    <row r="288" spans="1:11" ht="12.75" x14ac:dyDescent="0.2">
      <c r="A288" s="67">
        <v>2</v>
      </c>
      <c r="B288" s="59">
        <v>3</v>
      </c>
      <c r="C288" s="59">
        <v>6</v>
      </c>
      <c r="D288" s="59">
        <v>4</v>
      </c>
      <c r="E288" s="59" t="s">
        <v>306</v>
      </c>
      <c r="F288" s="60" t="s">
        <v>218</v>
      </c>
      <c r="G288" s="61"/>
      <c r="H288" s="61"/>
      <c r="I288" s="61"/>
      <c r="J288" s="122">
        <f t="shared" ref="J288:J294" si="14">SUBTOTAL(9,G288:I288)</f>
        <v>0</v>
      </c>
      <c r="K288" s="123" t="str">
        <f t="shared" ref="K288:K294" si="15">IFERROR(J288/$J$18*100,"0.00")</f>
        <v>0.00</v>
      </c>
    </row>
    <row r="289" spans="1:11" ht="12.75" x14ac:dyDescent="0.2">
      <c r="A289" s="67">
        <v>2</v>
      </c>
      <c r="B289" s="59">
        <v>3</v>
      </c>
      <c r="C289" s="59">
        <v>6</v>
      </c>
      <c r="D289" s="59">
        <v>4</v>
      </c>
      <c r="E289" s="59" t="s">
        <v>307</v>
      </c>
      <c r="F289" s="60" t="s">
        <v>219</v>
      </c>
      <c r="G289" s="61"/>
      <c r="H289" s="61"/>
      <c r="I289" s="61"/>
      <c r="J289" s="122">
        <f t="shared" si="14"/>
        <v>0</v>
      </c>
      <c r="K289" s="123" t="str">
        <f t="shared" si="15"/>
        <v>0.00</v>
      </c>
    </row>
    <row r="290" spans="1:11" ht="12.75" x14ac:dyDescent="0.2">
      <c r="A290" s="67">
        <v>2</v>
      </c>
      <c r="B290" s="59">
        <v>3</v>
      </c>
      <c r="C290" s="59">
        <v>6</v>
      </c>
      <c r="D290" s="59">
        <v>4</v>
      </c>
      <c r="E290" s="59" t="s">
        <v>308</v>
      </c>
      <c r="F290" s="60" t="s">
        <v>220</v>
      </c>
      <c r="G290" s="61"/>
      <c r="H290" s="61"/>
      <c r="I290" s="61"/>
      <c r="J290" s="122">
        <f t="shared" si="14"/>
        <v>0</v>
      </c>
      <c r="K290" s="123" t="str">
        <f t="shared" si="15"/>
        <v>0.00</v>
      </c>
    </row>
    <row r="291" spans="1:11" ht="12.75" x14ac:dyDescent="0.2">
      <c r="A291" s="67">
        <v>2</v>
      </c>
      <c r="B291" s="59">
        <v>3</v>
      </c>
      <c r="C291" s="59">
        <v>6</v>
      </c>
      <c r="D291" s="59">
        <v>4</v>
      </c>
      <c r="E291" s="59" t="s">
        <v>309</v>
      </c>
      <c r="F291" s="60" t="s">
        <v>221</v>
      </c>
      <c r="G291" s="61"/>
      <c r="H291" s="61"/>
      <c r="I291" s="61"/>
      <c r="J291" s="122">
        <f t="shared" si="14"/>
        <v>0</v>
      </c>
      <c r="K291" s="123" t="str">
        <f t="shared" si="15"/>
        <v>0.00</v>
      </c>
    </row>
    <row r="292" spans="1:11" ht="12.75" x14ac:dyDescent="0.2">
      <c r="A292" s="67">
        <v>2</v>
      </c>
      <c r="B292" s="59">
        <v>3</v>
      </c>
      <c r="C292" s="59">
        <v>6</v>
      </c>
      <c r="D292" s="59">
        <v>4</v>
      </c>
      <c r="E292" s="59" t="s">
        <v>310</v>
      </c>
      <c r="F292" s="60" t="s">
        <v>222</v>
      </c>
      <c r="G292" s="61"/>
      <c r="H292" s="61"/>
      <c r="I292" s="61"/>
      <c r="J292" s="122">
        <f t="shared" si="14"/>
        <v>0</v>
      </c>
      <c r="K292" s="123" t="str">
        <f t="shared" si="15"/>
        <v>0.00</v>
      </c>
    </row>
    <row r="293" spans="1:11" ht="12.75" x14ac:dyDescent="0.2">
      <c r="A293" s="67">
        <v>2</v>
      </c>
      <c r="B293" s="59">
        <v>3</v>
      </c>
      <c r="C293" s="59">
        <v>6</v>
      </c>
      <c r="D293" s="59">
        <v>4</v>
      </c>
      <c r="E293" s="59" t="s">
        <v>322</v>
      </c>
      <c r="F293" s="60" t="s">
        <v>223</v>
      </c>
      <c r="G293" s="61"/>
      <c r="H293" s="61"/>
      <c r="I293" s="61"/>
      <c r="J293" s="122">
        <f t="shared" si="14"/>
        <v>0</v>
      </c>
      <c r="K293" s="123" t="str">
        <f t="shared" si="15"/>
        <v>0.00</v>
      </c>
    </row>
    <row r="294" spans="1:11" ht="12.75" x14ac:dyDescent="0.2">
      <c r="A294" s="67">
        <v>2</v>
      </c>
      <c r="B294" s="59">
        <v>3</v>
      </c>
      <c r="C294" s="59">
        <v>6</v>
      </c>
      <c r="D294" s="59">
        <v>4</v>
      </c>
      <c r="E294" s="59" t="s">
        <v>324</v>
      </c>
      <c r="F294" s="60" t="s">
        <v>224</v>
      </c>
      <c r="G294" s="69"/>
      <c r="H294" s="69"/>
      <c r="I294" s="69"/>
      <c r="J294" s="122">
        <f t="shared" si="14"/>
        <v>0</v>
      </c>
      <c r="K294" s="123" t="str">
        <f t="shared" si="15"/>
        <v>0.00</v>
      </c>
    </row>
    <row r="295" spans="1:11" ht="12.75" x14ac:dyDescent="0.2">
      <c r="A295" s="53">
        <v>2</v>
      </c>
      <c r="B295" s="54">
        <v>3</v>
      </c>
      <c r="C295" s="54">
        <v>6</v>
      </c>
      <c r="D295" s="54">
        <v>9</v>
      </c>
      <c r="E295" s="54"/>
      <c r="F295" s="66" t="s">
        <v>225</v>
      </c>
      <c r="G295" s="72">
        <f>+G296</f>
        <v>0</v>
      </c>
      <c r="H295" s="72">
        <f>+H296</f>
        <v>0</v>
      </c>
      <c r="I295" s="72">
        <f>+I296</f>
        <v>0</v>
      </c>
      <c r="J295" s="72">
        <f>+J296</f>
        <v>0</v>
      </c>
      <c r="K295" s="73" t="str">
        <f>+K296</f>
        <v>0.00</v>
      </c>
    </row>
    <row r="296" spans="1:11" ht="12.75" x14ac:dyDescent="0.2">
      <c r="A296" s="67">
        <v>2</v>
      </c>
      <c r="B296" s="59">
        <v>3</v>
      </c>
      <c r="C296" s="59">
        <v>6</v>
      </c>
      <c r="D296" s="59">
        <v>9</v>
      </c>
      <c r="E296" s="59" t="s">
        <v>306</v>
      </c>
      <c r="F296" s="60" t="s">
        <v>225</v>
      </c>
      <c r="G296" s="69"/>
      <c r="H296" s="69"/>
      <c r="I296" s="69"/>
      <c r="J296" s="122">
        <f>SUBTOTAL(9,G296:I296)</f>
        <v>0</v>
      </c>
      <c r="K296" s="123" t="str">
        <f>IFERROR(J296/$J$18*100,"0.00")</f>
        <v>0.00</v>
      </c>
    </row>
    <row r="297" spans="1:11" ht="12.75" x14ac:dyDescent="0.2">
      <c r="A297" s="48">
        <v>2</v>
      </c>
      <c r="B297" s="49">
        <v>3</v>
      </c>
      <c r="C297" s="49">
        <v>7</v>
      </c>
      <c r="D297" s="49"/>
      <c r="E297" s="49"/>
      <c r="F297" s="50" t="s">
        <v>354</v>
      </c>
      <c r="G297" s="51">
        <f>+G298+G306</f>
        <v>0</v>
      </c>
      <c r="H297" s="51">
        <f>+H298+H306</f>
        <v>0</v>
      </c>
      <c r="I297" s="51">
        <f>+I298+I306</f>
        <v>0</v>
      </c>
      <c r="J297" s="51">
        <f>+J298+J306</f>
        <v>0</v>
      </c>
      <c r="K297" s="52">
        <f>+K298+K306</f>
        <v>0</v>
      </c>
    </row>
    <row r="298" spans="1:11" ht="12.75" x14ac:dyDescent="0.2">
      <c r="A298" s="53">
        <v>2</v>
      </c>
      <c r="B298" s="54">
        <v>3</v>
      </c>
      <c r="C298" s="54">
        <v>7</v>
      </c>
      <c r="D298" s="54">
        <v>1</v>
      </c>
      <c r="E298" s="54"/>
      <c r="F298" s="66" t="s">
        <v>226</v>
      </c>
      <c r="G298" s="72">
        <f>+G299+G300+G301+G302+G303+G304+G305</f>
        <v>0</v>
      </c>
      <c r="H298" s="72">
        <f>+H299+H300+H301+H302+H303+H304+H305</f>
        <v>0</v>
      </c>
      <c r="I298" s="72">
        <f>+I299+I300+I301+I302+I303+I304+I305</f>
        <v>0</v>
      </c>
      <c r="J298" s="72">
        <f>+J299+J300+J301+J302+J303+J304+J305</f>
        <v>0</v>
      </c>
      <c r="K298" s="73">
        <f>+K299+K300+K301+K302+K303+K304+K305</f>
        <v>0</v>
      </c>
    </row>
    <row r="299" spans="1:11" ht="12.75" x14ac:dyDescent="0.2">
      <c r="A299" s="67">
        <v>2</v>
      </c>
      <c r="B299" s="59">
        <v>3</v>
      </c>
      <c r="C299" s="59">
        <v>7</v>
      </c>
      <c r="D299" s="59">
        <v>1</v>
      </c>
      <c r="E299" s="59" t="s">
        <v>306</v>
      </c>
      <c r="F299" s="60" t="s">
        <v>227</v>
      </c>
      <c r="G299" s="61"/>
      <c r="H299" s="61"/>
      <c r="I299" s="61"/>
      <c r="J299" s="61">
        <f t="shared" ref="J299:J305" si="16">SUBTOTAL(9,G299:I299)</f>
        <v>0</v>
      </c>
      <c r="K299" s="62" t="str">
        <f t="shared" ref="K299:K305" si="17">IFERROR(J299/$J$18*100,"0.00")</f>
        <v>0.00</v>
      </c>
    </row>
    <row r="300" spans="1:11" ht="12.75" x14ac:dyDescent="0.2">
      <c r="A300" s="67">
        <v>2</v>
      </c>
      <c r="B300" s="59">
        <v>3</v>
      </c>
      <c r="C300" s="59">
        <v>7</v>
      </c>
      <c r="D300" s="59">
        <v>1</v>
      </c>
      <c r="E300" s="59" t="s">
        <v>307</v>
      </c>
      <c r="F300" s="60" t="s">
        <v>228</v>
      </c>
      <c r="G300" s="61"/>
      <c r="H300" s="61"/>
      <c r="I300" s="61"/>
      <c r="J300" s="61">
        <f t="shared" si="16"/>
        <v>0</v>
      </c>
      <c r="K300" s="62" t="str">
        <f t="shared" si="17"/>
        <v>0.00</v>
      </c>
    </row>
    <row r="301" spans="1:11" ht="12.75" x14ac:dyDescent="0.2">
      <c r="A301" s="67">
        <v>2</v>
      </c>
      <c r="B301" s="59">
        <v>3</v>
      </c>
      <c r="C301" s="59">
        <v>7</v>
      </c>
      <c r="D301" s="59">
        <v>1</v>
      </c>
      <c r="E301" s="59" t="s">
        <v>308</v>
      </c>
      <c r="F301" s="60" t="s">
        <v>229</v>
      </c>
      <c r="G301" s="61"/>
      <c r="H301" s="61"/>
      <c r="I301" s="61"/>
      <c r="J301" s="61">
        <f t="shared" si="16"/>
        <v>0</v>
      </c>
      <c r="K301" s="62" t="str">
        <f t="shared" si="17"/>
        <v>0.00</v>
      </c>
    </row>
    <row r="302" spans="1:11" ht="12.75" x14ac:dyDescent="0.2">
      <c r="A302" s="67">
        <v>2</v>
      </c>
      <c r="B302" s="59">
        <v>3</v>
      </c>
      <c r="C302" s="59">
        <v>7</v>
      </c>
      <c r="D302" s="59">
        <v>1</v>
      </c>
      <c r="E302" s="59" t="s">
        <v>309</v>
      </c>
      <c r="F302" s="60" t="s">
        <v>230</v>
      </c>
      <c r="G302" s="61"/>
      <c r="H302" s="61"/>
      <c r="I302" s="61"/>
      <c r="J302" s="61">
        <f t="shared" si="16"/>
        <v>0</v>
      </c>
      <c r="K302" s="62" t="str">
        <f t="shared" si="17"/>
        <v>0.00</v>
      </c>
    </row>
    <row r="303" spans="1:11" ht="12.75" x14ac:dyDescent="0.2">
      <c r="A303" s="67">
        <v>2</v>
      </c>
      <c r="B303" s="59">
        <v>3</v>
      </c>
      <c r="C303" s="59">
        <v>7</v>
      </c>
      <c r="D303" s="59">
        <v>1</v>
      </c>
      <c r="E303" s="59" t="s">
        <v>310</v>
      </c>
      <c r="F303" s="60" t="s">
        <v>231</v>
      </c>
      <c r="G303" s="61"/>
      <c r="H303" s="61"/>
      <c r="I303" s="61"/>
      <c r="J303" s="61">
        <f t="shared" si="16"/>
        <v>0</v>
      </c>
      <c r="K303" s="62" t="str">
        <f t="shared" si="17"/>
        <v>0.00</v>
      </c>
    </row>
    <row r="304" spans="1:11" ht="12.75" x14ac:dyDescent="0.2">
      <c r="A304" s="67">
        <v>2</v>
      </c>
      <c r="B304" s="59">
        <v>3</v>
      </c>
      <c r="C304" s="59">
        <v>7</v>
      </c>
      <c r="D304" s="59">
        <v>1</v>
      </c>
      <c r="E304" s="59" t="s">
        <v>322</v>
      </c>
      <c r="F304" s="60" t="s">
        <v>232</v>
      </c>
      <c r="G304" s="61"/>
      <c r="H304" s="61"/>
      <c r="I304" s="61"/>
      <c r="J304" s="61">
        <f t="shared" si="16"/>
        <v>0</v>
      </c>
      <c r="K304" s="62" t="str">
        <f t="shared" si="17"/>
        <v>0.00</v>
      </c>
    </row>
    <row r="305" spans="1:11" ht="12.75" x14ac:dyDescent="0.2">
      <c r="A305" s="67">
        <v>2</v>
      </c>
      <c r="B305" s="59">
        <v>3</v>
      </c>
      <c r="C305" s="59">
        <v>7</v>
      </c>
      <c r="D305" s="59">
        <v>1</v>
      </c>
      <c r="E305" s="59" t="s">
        <v>324</v>
      </c>
      <c r="F305" s="60" t="s">
        <v>355</v>
      </c>
      <c r="G305" s="69"/>
      <c r="H305" s="69"/>
      <c r="I305" s="69"/>
      <c r="J305" s="61">
        <f t="shared" si="16"/>
        <v>0</v>
      </c>
      <c r="K305" s="62" t="str">
        <f t="shared" si="17"/>
        <v>0.00</v>
      </c>
    </row>
    <row r="306" spans="1:11" ht="12.75" x14ac:dyDescent="0.2">
      <c r="A306" s="53">
        <v>2</v>
      </c>
      <c r="B306" s="54">
        <v>3</v>
      </c>
      <c r="C306" s="54">
        <v>7</v>
      </c>
      <c r="D306" s="54">
        <v>2</v>
      </c>
      <c r="E306" s="54"/>
      <c r="F306" s="66" t="s">
        <v>233</v>
      </c>
      <c r="G306" s="72">
        <f>+G307+G308+G309+G310+G311+G312</f>
        <v>0</v>
      </c>
      <c r="H306" s="72">
        <f>+H307+H308+H309+H310+H311+H312</f>
        <v>0</v>
      </c>
      <c r="I306" s="72">
        <f>+I307+I308+I309+I310+I311+I312</f>
        <v>0</v>
      </c>
      <c r="J306" s="72">
        <f>+J307+J308+J309+J310+J311+J312</f>
        <v>0</v>
      </c>
      <c r="K306" s="73">
        <f>+K307+K308+K309+K310+K311+K312</f>
        <v>0</v>
      </c>
    </row>
    <row r="307" spans="1:11" ht="12.75" x14ac:dyDescent="0.2">
      <c r="A307" s="58">
        <v>2</v>
      </c>
      <c r="B307" s="59">
        <v>3</v>
      </c>
      <c r="C307" s="59">
        <v>7</v>
      </c>
      <c r="D307" s="59">
        <v>2</v>
      </c>
      <c r="E307" s="59" t="s">
        <v>306</v>
      </c>
      <c r="F307" s="60" t="s">
        <v>234</v>
      </c>
      <c r="G307" s="61"/>
      <c r="H307" s="61"/>
      <c r="I307" s="61"/>
      <c r="J307" s="61">
        <f t="shared" ref="J307:J312" si="18">SUBTOTAL(9,G307:I307)</f>
        <v>0</v>
      </c>
      <c r="K307" s="62" t="str">
        <f t="shared" ref="K307:K312" si="19">IFERROR(J307/$J$18*100,"0.00")</f>
        <v>0.00</v>
      </c>
    </row>
    <row r="308" spans="1:11" ht="12.75" x14ac:dyDescent="0.2">
      <c r="A308" s="58">
        <v>2</v>
      </c>
      <c r="B308" s="59">
        <v>3</v>
      </c>
      <c r="C308" s="59">
        <v>7</v>
      </c>
      <c r="D308" s="59">
        <v>2</v>
      </c>
      <c r="E308" s="59" t="s">
        <v>307</v>
      </c>
      <c r="F308" s="60" t="s">
        <v>235</v>
      </c>
      <c r="G308" s="61"/>
      <c r="H308" s="61"/>
      <c r="I308" s="61"/>
      <c r="J308" s="61">
        <f t="shared" si="18"/>
        <v>0</v>
      </c>
      <c r="K308" s="62" t="str">
        <f t="shared" si="19"/>
        <v>0.00</v>
      </c>
    </row>
    <row r="309" spans="1:11" ht="12.75" x14ac:dyDescent="0.2">
      <c r="A309" s="58">
        <v>2</v>
      </c>
      <c r="B309" s="59">
        <v>3</v>
      </c>
      <c r="C309" s="59">
        <v>7</v>
      </c>
      <c r="D309" s="59">
        <v>2</v>
      </c>
      <c r="E309" s="59" t="s">
        <v>308</v>
      </c>
      <c r="F309" s="60" t="s">
        <v>236</v>
      </c>
      <c r="G309" s="61"/>
      <c r="H309" s="61"/>
      <c r="I309" s="61"/>
      <c r="J309" s="61">
        <f t="shared" si="18"/>
        <v>0</v>
      </c>
      <c r="K309" s="62" t="str">
        <f t="shared" si="19"/>
        <v>0.00</v>
      </c>
    </row>
    <row r="310" spans="1:11" ht="12.75" x14ac:dyDescent="0.2">
      <c r="A310" s="58">
        <v>2</v>
      </c>
      <c r="B310" s="59">
        <v>3</v>
      </c>
      <c r="C310" s="59">
        <v>7</v>
      </c>
      <c r="D310" s="59">
        <v>2</v>
      </c>
      <c r="E310" s="59" t="s">
        <v>309</v>
      </c>
      <c r="F310" s="60" t="s">
        <v>237</v>
      </c>
      <c r="G310" s="61"/>
      <c r="H310" s="61"/>
      <c r="I310" s="61"/>
      <c r="J310" s="61">
        <f t="shared" si="18"/>
        <v>0</v>
      </c>
      <c r="K310" s="62" t="str">
        <f t="shared" si="19"/>
        <v>0.00</v>
      </c>
    </row>
    <row r="311" spans="1:11" ht="12.75" x14ac:dyDescent="0.2">
      <c r="A311" s="58">
        <v>2</v>
      </c>
      <c r="B311" s="59">
        <v>3</v>
      </c>
      <c r="C311" s="59">
        <v>7</v>
      </c>
      <c r="D311" s="59">
        <v>2</v>
      </c>
      <c r="E311" s="59" t="s">
        <v>310</v>
      </c>
      <c r="F311" s="60" t="s">
        <v>238</v>
      </c>
      <c r="G311" s="69"/>
      <c r="H311" s="69"/>
      <c r="I311" s="69"/>
      <c r="J311" s="61">
        <f t="shared" si="18"/>
        <v>0</v>
      </c>
      <c r="K311" s="62" t="str">
        <f t="shared" si="19"/>
        <v>0.00</v>
      </c>
    </row>
    <row r="312" spans="1:11" ht="12.75" x14ac:dyDescent="0.2">
      <c r="A312" s="75">
        <v>2</v>
      </c>
      <c r="B312" s="75">
        <v>3</v>
      </c>
      <c r="C312" s="75">
        <v>7</v>
      </c>
      <c r="D312" s="75">
        <v>2</v>
      </c>
      <c r="E312" s="75" t="s">
        <v>322</v>
      </c>
      <c r="F312" s="63" t="s">
        <v>356</v>
      </c>
      <c r="G312" s="69"/>
      <c r="H312" s="69"/>
      <c r="I312" s="69"/>
      <c r="J312" s="61">
        <f t="shared" si="18"/>
        <v>0</v>
      </c>
      <c r="K312" s="62" t="str">
        <f t="shared" si="19"/>
        <v>0.00</v>
      </c>
    </row>
    <row r="313" spans="1:11" ht="12.75" x14ac:dyDescent="0.2">
      <c r="A313" s="48">
        <v>2</v>
      </c>
      <c r="B313" s="49">
        <v>3</v>
      </c>
      <c r="C313" s="49">
        <v>8</v>
      </c>
      <c r="D313" s="49"/>
      <c r="E313" s="49"/>
      <c r="F313" s="50" t="s">
        <v>357</v>
      </c>
      <c r="G313" s="51">
        <f>+G314+G316</f>
        <v>0</v>
      </c>
      <c r="H313" s="51">
        <f>+H314+H316</f>
        <v>0</v>
      </c>
      <c r="I313" s="51">
        <f>+I314+I316</f>
        <v>0</v>
      </c>
      <c r="J313" s="51">
        <f>+J314+J316</f>
        <v>0</v>
      </c>
      <c r="K313" s="52">
        <f>+K314+K316</f>
        <v>0</v>
      </c>
    </row>
    <row r="314" spans="1:11" ht="12.75" x14ac:dyDescent="0.2">
      <c r="A314" s="78">
        <v>2</v>
      </c>
      <c r="B314" s="78">
        <v>3</v>
      </c>
      <c r="C314" s="78">
        <v>8</v>
      </c>
      <c r="D314" s="78">
        <v>1</v>
      </c>
      <c r="E314" s="78"/>
      <c r="F314" s="55" t="s">
        <v>358</v>
      </c>
      <c r="G314" s="56">
        <f>+G315</f>
        <v>0</v>
      </c>
      <c r="H314" s="56">
        <f>+H315</f>
        <v>0</v>
      </c>
      <c r="I314" s="56">
        <f>+I315</f>
        <v>0</v>
      </c>
      <c r="J314" s="56">
        <f>+J315</f>
        <v>0</v>
      </c>
      <c r="K314" s="57" t="str">
        <f>+K315</f>
        <v>0.00</v>
      </c>
    </row>
    <row r="315" spans="1:11" ht="12.75" x14ac:dyDescent="0.2">
      <c r="A315" s="75">
        <v>2</v>
      </c>
      <c r="B315" s="75">
        <v>3</v>
      </c>
      <c r="C315" s="75">
        <v>8</v>
      </c>
      <c r="D315" s="75">
        <v>1</v>
      </c>
      <c r="E315" s="75" t="s">
        <v>306</v>
      </c>
      <c r="F315" s="63" t="s">
        <v>358</v>
      </c>
      <c r="G315" s="69"/>
      <c r="H315" s="69"/>
      <c r="I315" s="69"/>
      <c r="J315" s="61">
        <f>SUBTOTAL(9,G315:I315)</f>
        <v>0</v>
      </c>
      <c r="K315" s="62" t="str">
        <f>IFERROR(J315/$J$18*100,"0.00")</f>
        <v>0.00</v>
      </c>
    </row>
    <row r="316" spans="1:11" ht="12.75" x14ac:dyDescent="0.2">
      <c r="A316" s="78">
        <v>2</v>
      </c>
      <c r="B316" s="78">
        <v>3</v>
      </c>
      <c r="C316" s="78">
        <v>8</v>
      </c>
      <c r="D316" s="78">
        <v>2</v>
      </c>
      <c r="E316" s="78"/>
      <c r="F316" s="55" t="s">
        <v>359</v>
      </c>
      <c r="G316" s="56">
        <f>+G317</f>
        <v>0</v>
      </c>
      <c r="H316" s="56">
        <f>+H317</f>
        <v>0</v>
      </c>
      <c r="I316" s="56">
        <f>+I317</f>
        <v>0</v>
      </c>
      <c r="J316" s="56">
        <f>+J317</f>
        <v>0</v>
      </c>
      <c r="K316" s="57" t="str">
        <f>+K317</f>
        <v>0.00</v>
      </c>
    </row>
    <row r="317" spans="1:11" ht="12.75" x14ac:dyDescent="0.2">
      <c r="A317" s="75">
        <v>2</v>
      </c>
      <c r="B317" s="75">
        <v>3</v>
      </c>
      <c r="C317" s="75">
        <v>8</v>
      </c>
      <c r="D317" s="75">
        <v>2</v>
      </c>
      <c r="E317" s="75" t="s">
        <v>306</v>
      </c>
      <c r="F317" s="63" t="s">
        <v>359</v>
      </c>
      <c r="G317" s="69"/>
      <c r="H317" s="69"/>
      <c r="I317" s="69"/>
      <c r="J317" s="61">
        <f>SUBTOTAL(9,G317:I317)</f>
        <v>0</v>
      </c>
      <c r="K317" s="62" t="str">
        <f>IFERROR(J317/$J$18*100,"0.00")</f>
        <v>0.00</v>
      </c>
    </row>
    <row r="318" spans="1:11" ht="12.75" x14ac:dyDescent="0.2">
      <c r="A318" s="48">
        <v>2</v>
      </c>
      <c r="B318" s="49">
        <v>3</v>
      </c>
      <c r="C318" s="49">
        <v>9</v>
      </c>
      <c r="D318" s="49"/>
      <c r="E318" s="49"/>
      <c r="F318" s="50" t="s">
        <v>22</v>
      </c>
      <c r="G318" s="51">
        <f>+G319+G321+G323+G325+G327+G329+G331+G333+G335</f>
        <v>0</v>
      </c>
      <c r="H318" s="51">
        <f>+H319+H321+H323+H325+H327+H329+H331+H333+H335</f>
        <v>0</v>
      </c>
      <c r="I318" s="51">
        <f>+I319+I321+I323+I325+I327+I329+I331+I333+I335</f>
        <v>0</v>
      </c>
      <c r="J318" s="51">
        <f>+J319+J321+J323+J325+J327+J329+J331+J333+J335</f>
        <v>0</v>
      </c>
      <c r="K318" s="52">
        <f>+K319+K321+K323+K325+K327+K329+K331+K333+K335</f>
        <v>0</v>
      </c>
    </row>
    <row r="319" spans="1:11" ht="12.75" x14ac:dyDescent="0.2">
      <c r="A319" s="53">
        <v>2</v>
      </c>
      <c r="B319" s="54">
        <v>3</v>
      </c>
      <c r="C319" s="54">
        <v>9</v>
      </c>
      <c r="D319" s="54">
        <v>1</v>
      </c>
      <c r="E319" s="54"/>
      <c r="F319" s="66" t="s">
        <v>239</v>
      </c>
      <c r="G319" s="72">
        <f>+G320</f>
        <v>0</v>
      </c>
      <c r="H319" s="72">
        <f>+H320</f>
        <v>0</v>
      </c>
      <c r="I319" s="72">
        <f>+I320</f>
        <v>0</v>
      </c>
      <c r="J319" s="72">
        <f>+J320</f>
        <v>0</v>
      </c>
      <c r="K319" s="73" t="str">
        <f>+K320</f>
        <v>0.00</v>
      </c>
    </row>
    <row r="320" spans="1:11" ht="12.75" x14ac:dyDescent="0.2">
      <c r="A320" s="67">
        <v>2</v>
      </c>
      <c r="B320" s="59">
        <v>3</v>
      </c>
      <c r="C320" s="59">
        <v>9</v>
      </c>
      <c r="D320" s="59">
        <v>1</v>
      </c>
      <c r="E320" s="59" t="s">
        <v>306</v>
      </c>
      <c r="F320" s="60" t="s">
        <v>239</v>
      </c>
      <c r="G320" s="61"/>
      <c r="H320" s="61"/>
      <c r="I320" s="61"/>
      <c r="J320" s="61">
        <f>SUBTOTAL(9,G320:I320)</f>
        <v>0</v>
      </c>
      <c r="K320" s="62" t="str">
        <f>IFERROR(J320/$J$18*100,"0.00")</f>
        <v>0.00</v>
      </c>
    </row>
    <row r="321" spans="1:11" ht="12.75" x14ac:dyDescent="0.2">
      <c r="A321" s="53">
        <v>2</v>
      </c>
      <c r="B321" s="54">
        <v>3</v>
      </c>
      <c r="C321" s="54">
        <v>9</v>
      </c>
      <c r="D321" s="54">
        <v>2</v>
      </c>
      <c r="E321" s="54"/>
      <c r="F321" s="66" t="s">
        <v>240</v>
      </c>
      <c r="G321" s="72">
        <f>+G322</f>
        <v>0</v>
      </c>
      <c r="H321" s="72">
        <f>+H322</f>
        <v>0</v>
      </c>
      <c r="I321" s="72">
        <f>+I322</f>
        <v>0</v>
      </c>
      <c r="J321" s="72">
        <f>+J322</f>
        <v>0</v>
      </c>
      <c r="K321" s="73" t="str">
        <f>+K322</f>
        <v>0.00</v>
      </c>
    </row>
    <row r="322" spans="1:11" ht="12.75" x14ac:dyDescent="0.2">
      <c r="A322" s="67">
        <v>2</v>
      </c>
      <c r="B322" s="59">
        <v>3</v>
      </c>
      <c r="C322" s="59">
        <v>9</v>
      </c>
      <c r="D322" s="59">
        <v>2</v>
      </c>
      <c r="E322" s="59" t="s">
        <v>306</v>
      </c>
      <c r="F322" s="60" t="s">
        <v>240</v>
      </c>
      <c r="G322" s="61"/>
      <c r="H322" s="61"/>
      <c r="I322" s="61"/>
      <c r="J322" s="61">
        <f>SUBTOTAL(9,G322:I322)</f>
        <v>0</v>
      </c>
      <c r="K322" s="62" t="str">
        <f>IFERROR(J322/$J$18*100,"0.00")</f>
        <v>0.00</v>
      </c>
    </row>
    <row r="323" spans="1:11" ht="12.75" x14ac:dyDescent="0.2">
      <c r="A323" s="53">
        <v>2</v>
      </c>
      <c r="B323" s="54">
        <v>3</v>
      </c>
      <c r="C323" s="54">
        <v>9</v>
      </c>
      <c r="D323" s="54">
        <v>3</v>
      </c>
      <c r="E323" s="54"/>
      <c r="F323" s="66" t="s">
        <v>360</v>
      </c>
      <c r="G323" s="72">
        <f>+G324</f>
        <v>0</v>
      </c>
      <c r="H323" s="72">
        <f>+H324</f>
        <v>0</v>
      </c>
      <c r="I323" s="72">
        <f>+I324</f>
        <v>0</v>
      </c>
      <c r="J323" s="72">
        <f>+J324</f>
        <v>0</v>
      </c>
      <c r="K323" s="73" t="str">
        <f>+K324</f>
        <v>0.00</v>
      </c>
    </row>
    <row r="324" spans="1:11" ht="12.75" x14ac:dyDescent="0.2">
      <c r="A324" s="67">
        <v>2</v>
      </c>
      <c r="B324" s="59">
        <v>3</v>
      </c>
      <c r="C324" s="59">
        <v>9</v>
      </c>
      <c r="D324" s="59">
        <v>3</v>
      </c>
      <c r="E324" s="59" t="s">
        <v>306</v>
      </c>
      <c r="F324" s="60" t="s">
        <v>360</v>
      </c>
      <c r="G324" s="61"/>
      <c r="H324" s="61"/>
      <c r="I324" s="61"/>
      <c r="J324" s="61">
        <f>SUBTOTAL(9,G324:I324)</f>
        <v>0</v>
      </c>
      <c r="K324" s="62" t="str">
        <f>IFERROR(J324/$J$18*100,"0.00")</f>
        <v>0.00</v>
      </c>
    </row>
    <row r="325" spans="1:11" ht="12.75" x14ac:dyDescent="0.2">
      <c r="A325" s="53">
        <v>2</v>
      </c>
      <c r="B325" s="54">
        <v>3</v>
      </c>
      <c r="C325" s="54">
        <v>9</v>
      </c>
      <c r="D325" s="54">
        <v>4</v>
      </c>
      <c r="E325" s="54"/>
      <c r="F325" s="66" t="s">
        <v>241</v>
      </c>
      <c r="G325" s="72">
        <f>+G326</f>
        <v>0</v>
      </c>
      <c r="H325" s="72">
        <f>+H326</f>
        <v>0</v>
      </c>
      <c r="I325" s="72">
        <f>+I326</f>
        <v>0</v>
      </c>
      <c r="J325" s="72">
        <f>+J326</f>
        <v>0</v>
      </c>
      <c r="K325" s="73" t="str">
        <f>+K326</f>
        <v>0.00</v>
      </c>
    </row>
    <row r="326" spans="1:11" ht="12.75" x14ac:dyDescent="0.2">
      <c r="A326" s="67">
        <v>2</v>
      </c>
      <c r="B326" s="59">
        <v>3</v>
      </c>
      <c r="C326" s="59">
        <v>9</v>
      </c>
      <c r="D326" s="59">
        <v>4</v>
      </c>
      <c r="E326" s="59" t="s">
        <v>306</v>
      </c>
      <c r="F326" s="60" t="s">
        <v>241</v>
      </c>
      <c r="G326" s="69"/>
      <c r="H326" s="69"/>
      <c r="I326" s="69"/>
      <c r="J326" s="61">
        <f>SUBTOTAL(9,G326:I326)</f>
        <v>0</v>
      </c>
      <c r="K326" s="62" t="str">
        <f>IFERROR(J326/$J$18*100,"0.00")</f>
        <v>0.00</v>
      </c>
    </row>
    <row r="327" spans="1:11" ht="12.75" x14ac:dyDescent="0.2">
      <c r="A327" s="53">
        <v>2</v>
      </c>
      <c r="B327" s="54">
        <v>3</v>
      </c>
      <c r="C327" s="54">
        <v>9</v>
      </c>
      <c r="D327" s="54">
        <v>5</v>
      </c>
      <c r="E327" s="54"/>
      <c r="F327" s="66" t="s">
        <v>242</v>
      </c>
      <c r="G327" s="72">
        <f>+G328</f>
        <v>0</v>
      </c>
      <c r="H327" s="72">
        <f>+H328</f>
        <v>0</v>
      </c>
      <c r="I327" s="72">
        <f>+I328</f>
        <v>0</v>
      </c>
      <c r="J327" s="72">
        <f>+J328</f>
        <v>0</v>
      </c>
      <c r="K327" s="73" t="str">
        <f>+K328</f>
        <v>0.00</v>
      </c>
    </row>
    <row r="328" spans="1:11" ht="12.75" x14ac:dyDescent="0.2">
      <c r="A328" s="67">
        <v>2</v>
      </c>
      <c r="B328" s="59">
        <v>3</v>
      </c>
      <c r="C328" s="59">
        <v>9</v>
      </c>
      <c r="D328" s="59">
        <v>5</v>
      </c>
      <c r="E328" s="59" t="s">
        <v>306</v>
      </c>
      <c r="F328" s="60" t="s">
        <v>242</v>
      </c>
      <c r="G328" s="69"/>
      <c r="H328" s="69"/>
      <c r="I328" s="69"/>
      <c r="J328" s="61">
        <f>SUBTOTAL(9,G328:I328)</f>
        <v>0</v>
      </c>
      <c r="K328" s="62" t="str">
        <f>IFERROR(J328/$J$18*100,"0.00")</f>
        <v>0.00</v>
      </c>
    </row>
    <row r="329" spans="1:11" ht="12.75" x14ac:dyDescent="0.2">
      <c r="A329" s="53">
        <v>2</v>
      </c>
      <c r="B329" s="54">
        <v>3</v>
      </c>
      <c r="C329" s="54">
        <v>9</v>
      </c>
      <c r="D329" s="54">
        <v>6</v>
      </c>
      <c r="E329" s="54"/>
      <c r="F329" s="66" t="s">
        <v>243</v>
      </c>
      <c r="G329" s="72">
        <f>+G330</f>
        <v>0</v>
      </c>
      <c r="H329" s="72">
        <f>+H330</f>
        <v>0</v>
      </c>
      <c r="I329" s="72">
        <f>+I330</f>
        <v>0</v>
      </c>
      <c r="J329" s="72">
        <f>+J330</f>
        <v>0</v>
      </c>
      <c r="K329" s="73" t="str">
        <f>+K330</f>
        <v>0.00</v>
      </c>
    </row>
    <row r="330" spans="1:11" ht="12.75" x14ac:dyDescent="0.2">
      <c r="A330" s="67">
        <v>2</v>
      </c>
      <c r="B330" s="59">
        <v>3</v>
      </c>
      <c r="C330" s="59">
        <v>9</v>
      </c>
      <c r="D330" s="59">
        <v>6</v>
      </c>
      <c r="E330" s="59" t="s">
        <v>306</v>
      </c>
      <c r="F330" s="60" t="s">
        <v>243</v>
      </c>
      <c r="G330" s="61"/>
      <c r="H330" s="61"/>
      <c r="I330" s="61"/>
      <c r="J330" s="61">
        <f>SUBTOTAL(9,G330:I330)</f>
        <v>0</v>
      </c>
      <c r="K330" s="62" t="str">
        <f>IFERROR(J330/$J$18*100,"0.00")</f>
        <v>0.00</v>
      </c>
    </row>
    <row r="331" spans="1:11" ht="12.75" x14ac:dyDescent="0.2">
      <c r="A331" s="53">
        <v>2</v>
      </c>
      <c r="B331" s="54">
        <v>3</v>
      </c>
      <c r="C331" s="54">
        <v>9</v>
      </c>
      <c r="D331" s="54">
        <v>7</v>
      </c>
      <c r="E331" s="54"/>
      <c r="F331" s="66" t="s">
        <v>361</v>
      </c>
      <c r="G331" s="72">
        <f>+G332</f>
        <v>0</v>
      </c>
      <c r="H331" s="72">
        <f>+H332</f>
        <v>0</v>
      </c>
      <c r="I331" s="72">
        <f>+I332</f>
        <v>0</v>
      </c>
      <c r="J331" s="72">
        <f>+J332</f>
        <v>0</v>
      </c>
      <c r="K331" s="73" t="str">
        <f>+K332</f>
        <v>0.00</v>
      </c>
    </row>
    <row r="332" spans="1:11" ht="12.75" x14ac:dyDescent="0.2">
      <c r="A332" s="67">
        <v>2</v>
      </c>
      <c r="B332" s="59">
        <v>3</v>
      </c>
      <c r="C332" s="59">
        <v>9</v>
      </c>
      <c r="D332" s="59">
        <v>7</v>
      </c>
      <c r="E332" s="59" t="s">
        <v>306</v>
      </c>
      <c r="F332" s="60" t="s">
        <v>361</v>
      </c>
      <c r="G332" s="69"/>
      <c r="H332" s="69"/>
      <c r="I332" s="69"/>
      <c r="J332" s="61">
        <f>SUBTOTAL(9,G332:I332)</f>
        <v>0</v>
      </c>
      <c r="K332" s="62" t="str">
        <f>IFERROR(J332/$J$18*100,"0.00")</f>
        <v>0.00</v>
      </c>
    </row>
    <row r="333" spans="1:11" ht="12.75" x14ac:dyDescent="0.2">
      <c r="A333" s="53">
        <v>2</v>
      </c>
      <c r="B333" s="54">
        <v>3</v>
      </c>
      <c r="C333" s="54">
        <v>9</v>
      </c>
      <c r="D333" s="54">
        <v>8</v>
      </c>
      <c r="E333" s="54"/>
      <c r="F333" s="66" t="s">
        <v>244</v>
      </c>
      <c r="G333" s="72">
        <f>+G334</f>
        <v>0</v>
      </c>
      <c r="H333" s="72">
        <f>+H334</f>
        <v>0</v>
      </c>
      <c r="I333" s="72">
        <f>+I334</f>
        <v>0</v>
      </c>
      <c r="J333" s="72">
        <f>+J334</f>
        <v>0</v>
      </c>
      <c r="K333" s="73" t="str">
        <f>+K334</f>
        <v>0.00</v>
      </c>
    </row>
    <row r="334" spans="1:11" ht="12.75" x14ac:dyDescent="0.2">
      <c r="A334" s="67">
        <v>2</v>
      </c>
      <c r="B334" s="59">
        <v>3</v>
      </c>
      <c r="C334" s="59">
        <v>9</v>
      </c>
      <c r="D334" s="59">
        <v>8</v>
      </c>
      <c r="E334" s="59" t="s">
        <v>306</v>
      </c>
      <c r="F334" s="60" t="s">
        <v>244</v>
      </c>
      <c r="G334" s="69"/>
      <c r="H334" s="69"/>
      <c r="I334" s="69"/>
      <c r="J334" s="61">
        <f>SUBTOTAL(9,G334:I334)</f>
        <v>0</v>
      </c>
      <c r="K334" s="62" t="str">
        <f>IFERROR(J334/$J$18*100,"0.00")</f>
        <v>0.00</v>
      </c>
    </row>
    <row r="335" spans="1:11" ht="12.75" x14ac:dyDescent="0.2">
      <c r="A335" s="53">
        <v>2</v>
      </c>
      <c r="B335" s="54">
        <v>3</v>
      </c>
      <c r="C335" s="54">
        <v>9</v>
      </c>
      <c r="D335" s="54">
        <v>9</v>
      </c>
      <c r="E335" s="54"/>
      <c r="F335" s="66" t="s">
        <v>245</v>
      </c>
      <c r="G335" s="72">
        <f>+G336</f>
        <v>0</v>
      </c>
      <c r="H335" s="72">
        <f>+H336</f>
        <v>0</v>
      </c>
      <c r="I335" s="72">
        <f>+I336</f>
        <v>0</v>
      </c>
      <c r="J335" s="72">
        <f>+J336</f>
        <v>0</v>
      </c>
      <c r="K335" s="73" t="str">
        <f>+K336</f>
        <v>0.00</v>
      </c>
    </row>
    <row r="336" spans="1:11" ht="12.75" x14ac:dyDescent="0.2">
      <c r="A336" s="67">
        <v>2</v>
      </c>
      <c r="B336" s="59">
        <v>3</v>
      </c>
      <c r="C336" s="59">
        <v>9</v>
      </c>
      <c r="D336" s="59">
        <v>9</v>
      </c>
      <c r="E336" s="59" t="s">
        <v>306</v>
      </c>
      <c r="F336" s="60" t="s">
        <v>245</v>
      </c>
      <c r="G336" s="61"/>
      <c r="H336" s="61"/>
      <c r="I336" s="61"/>
      <c r="J336" s="61">
        <f>SUBTOTAL(9,G336:I336)</f>
        <v>0</v>
      </c>
      <c r="K336" s="62" t="str">
        <f>IFERROR(J336/$J$18*100,"0.00")</f>
        <v>0.00</v>
      </c>
    </row>
    <row r="337" spans="1:11" ht="12.75" x14ac:dyDescent="0.2">
      <c r="A337" s="42">
        <v>2</v>
      </c>
      <c r="B337" s="43">
        <v>4</v>
      </c>
      <c r="C337" s="44"/>
      <c r="D337" s="44"/>
      <c r="E337" s="44"/>
      <c r="F337" s="45" t="s">
        <v>362</v>
      </c>
      <c r="G337" s="46">
        <f>+G338+G354+G365+G370+G379+G386</f>
        <v>0</v>
      </c>
      <c r="H337" s="46">
        <f>+H338+H354+H365+H370+H379+H386</f>
        <v>0</v>
      </c>
      <c r="I337" s="46">
        <f>+I338+I354+I365+I370+I379+I386</f>
        <v>0</v>
      </c>
      <c r="J337" s="46">
        <f>+J338+J354+J365+J370+J379+J386</f>
        <v>0</v>
      </c>
      <c r="K337" s="47">
        <f>+K338+K354+K365+K370+K379+K386</f>
        <v>0</v>
      </c>
    </row>
    <row r="338" spans="1:11" ht="12.75" x14ac:dyDescent="0.2">
      <c r="A338" s="48">
        <v>2</v>
      </c>
      <c r="B338" s="49">
        <v>4</v>
      </c>
      <c r="C338" s="49">
        <v>1</v>
      </c>
      <c r="D338" s="49"/>
      <c r="E338" s="49"/>
      <c r="F338" s="50" t="s">
        <v>363</v>
      </c>
      <c r="G338" s="51">
        <f>+G339+G343+G347+G350+G352</f>
        <v>0</v>
      </c>
      <c r="H338" s="51">
        <f>+H339+H343+H347+H350+H352</f>
        <v>0</v>
      </c>
      <c r="I338" s="51">
        <f>+I339+I343+I347+I350+I352</f>
        <v>0</v>
      </c>
      <c r="J338" s="51">
        <f>+J339+J343+J347+J350+J352</f>
        <v>0</v>
      </c>
      <c r="K338" s="52">
        <f>+K339+K343+K347+K350+K352</f>
        <v>0</v>
      </c>
    </row>
    <row r="339" spans="1:11" ht="12.75" x14ac:dyDescent="0.2">
      <c r="A339" s="53">
        <v>2</v>
      </c>
      <c r="B339" s="54">
        <v>4</v>
      </c>
      <c r="C339" s="54">
        <v>1</v>
      </c>
      <c r="D339" s="54">
        <v>1</v>
      </c>
      <c r="E339" s="54"/>
      <c r="F339" s="66" t="s">
        <v>364</v>
      </c>
      <c r="G339" s="72">
        <f>+G340+G341+G342</f>
        <v>0</v>
      </c>
      <c r="H339" s="72">
        <f>+H340+H341+H342</f>
        <v>0</v>
      </c>
      <c r="I339" s="72">
        <f>+I340+I341+I342</f>
        <v>0</v>
      </c>
      <c r="J339" s="72">
        <f>+J340+J341+J342</f>
        <v>0</v>
      </c>
      <c r="K339" s="73">
        <f>+K340+K341+K342</f>
        <v>0</v>
      </c>
    </row>
    <row r="340" spans="1:11" ht="12.75" x14ac:dyDescent="0.2">
      <c r="A340" s="67">
        <v>2</v>
      </c>
      <c r="B340" s="59">
        <v>4</v>
      </c>
      <c r="C340" s="59">
        <v>1</v>
      </c>
      <c r="D340" s="59">
        <v>1</v>
      </c>
      <c r="E340" s="59" t="s">
        <v>306</v>
      </c>
      <c r="F340" s="65" t="s">
        <v>365</v>
      </c>
      <c r="G340" s="61"/>
      <c r="H340" s="61"/>
      <c r="I340" s="61"/>
      <c r="J340" s="122">
        <f>SUBTOTAL(9,G340:I340)</f>
        <v>0</v>
      </c>
      <c r="K340" s="123" t="str">
        <f>IFERROR(J340/$J$18*100,"0.00")</f>
        <v>0.00</v>
      </c>
    </row>
    <row r="341" spans="1:11" ht="12.75" x14ac:dyDescent="0.2">
      <c r="A341" s="67">
        <v>2</v>
      </c>
      <c r="B341" s="59">
        <v>4</v>
      </c>
      <c r="C341" s="59">
        <v>1</v>
      </c>
      <c r="D341" s="59">
        <v>1</v>
      </c>
      <c r="E341" s="59" t="s">
        <v>307</v>
      </c>
      <c r="F341" s="65" t="s">
        <v>366</v>
      </c>
      <c r="G341" s="61"/>
      <c r="H341" s="61"/>
      <c r="I341" s="61"/>
      <c r="J341" s="122">
        <f>SUBTOTAL(9,G341:I341)</f>
        <v>0</v>
      </c>
      <c r="K341" s="123" t="str">
        <f>IFERROR(J341/$J$18*100,"0.00")</f>
        <v>0.00</v>
      </c>
    </row>
    <row r="342" spans="1:11" ht="12.75" x14ac:dyDescent="0.2">
      <c r="A342" s="67">
        <v>2</v>
      </c>
      <c r="B342" s="59">
        <v>4</v>
      </c>
      <c r="C342" s="59">
        <v>1</v>
      </c>
      <c r="D342" s="59">
        <v>1</v>
      </c>
      <c r="E342" s="59" t="s">
        <v>308</v>
      </c>
      <c r="F342" s="65" t="s">
        <v>367</v>
      </c>
      <c r="G342" s="69"/>
      <c r="H342" s="69"/>
      <c r="I342" s="69"/>
      <c r="J342" s="122">
        <f>SUBTOTAL(9,G342:I342)</f>
        <v>0</v>
      </c>
      <c r="K342" s="123" t="str">
        <f>IFERROR(J342/$J$18*100,"0.00")</f>
        <v>0.00</v>
      </c>
    </row>
    <row r="343" spans="1:11" ht="12.75" x14ac:dyDescent="0.2">
      <c r="A343" s="53">
        <v>2</v>
      </c>
      <c r="B343" s="54">
        <v>4</v>
      </c>
      <c r="C343" s="54">
        <v>1</v>
      </c>
      <c r="D343" s="54">
        <v>2</v>
      </c>
      <c r="E343" s="54"/>
      <c r="F343" s="66" t="s">
        <v>368</v>
      </c>
      <c r="G343" s="72">
        <f>+G344+G345+G346</f>
        <v>0</v>
      </c>
      <c r="H343" s="72">
        <f>+H344+H345+H346</f>
        <v>0</v>
      </c>
      <c r="I343" s="72">
        <f>+I344+I345+I346</f>
        <v>0</v>
      </c>
      <c r="J343" s="72">
        <f>+J344+J345+J346</f>
        <v>0</v>
      </c>
      <c r="K343" s="73">
        <f>+K344+K345+K346</f>
        <v>0</v>
      </c>
    </row>
    <row r="344" spans="1:11" ht="12.75" x14ac:dyDescent="0.2">
      <c r="A344" s="67">
        <v>2</v>
      </c>
      <c r="B344" s="59">
        <v>4</v>
      </c>
      <c r="C344" s="59">
        <v>1</v>
      </c>
      <c r="D344" s="59">
        <v>2</v>
      </c>
      <c r="E344" s="59" t="s">
        <v>306</v>
      </c>
      <c r="F344" s="65" t="s">
        <v>369</v>
      </c>
      <c r="G344" s="61"/>
      <c r="H344" s="61"/>
      <c r="I344" s="61"/>
      <c r="J344" s="122">
        <f>SUBTOTAL(9,G344:I344)</f>
        <v>0</v>
      </c>
      <c r="K344" s="123" t="str">
        <f>IFERROR(J344/$J$18*100,"0.00")</f>
        <v>0.00</v>
      </c>
    </row>
    <row r="345" spans="1:11" ht="12.75" x14ac:dyDescent="0.2">
      <c r="A345" s="67">
        <v>2</v>
      </c>
      <c r="B345" s="59">
        <v>4</v>
      </c>
      <c r="C345" s="59">
        <v>1</v>
      </c>
      <c r="D345" s="59">
        <v>2</v>
      </c>
      <c r="E345" s="59" t="s">
        <v>307</v>
      </c>
      <c r="F345" s="65" t="s">
        <v>370</v>
      </c>
      <c r="G345" s="61"/>
      <c r="H345" s="61"/>
      <c r="I345" s="61"/>
      <c r="J345" s="122">
        <f>SUBTOTAL(9,G345:I345)</f>
        <v>0</v>
      </c>
      <c r="K345" s="123" t="str">
        <f>IFERROR(J345/$J$18*100,"0.00")</f>
        <v>0.00</v>
      </c>
    </row>
    <row r="346" spans="1:11" ht="12.75" x14ac:dyDescent="0.2">
      <c r="A346" s="67">
        <v>2</v>
      </c>
      <c r="B346" s="59">
        <v>4</v>
      </c>
      <c r="C346" s="59">
        <v>1</v>
      </c>
      <c r="D346" s="59">
        <v>2</v>
      </c>
      <c r="E346" s="59" t="s">
        <v>308</v>
      </c>
      <c r="F346" s="65" t="s">
        <v>371</v>
      </c>
      <c r="G346" s="69"/>
      <c r="H346" s="69"/>
      <c r="I346" s="69"/>
      <c r="J346" s="122">
        <f>SUBTOTAL(9,G346:I346)</f>
        <v>0</v>
      </c>
      <c r="K346" s="123" t="str">
        <f>IFERROR(J346/$J$18*100,"0.00")</f>
        <v>0.00</v>
      </c>
    </row>
    <row r="347" spans="1:11" ht="12.75" x14ac:dyDescent="0.2">
      <c r="A347" s="53">
        <v>2</v>
      </c>
      <c r="B347" s="54">
        <v>4</v>
      </c>
      <c r="C347" s="54">
        <v>1</v>
      </c>
      <c r="D347" s="54">
        <v>4</v>
      </c>
      <c r="E347" s="59"/>
      <c r="F347" s="79" t="s">
        <v>372</v>
      </c>
      <c r="G347" s="72">
        <f>+G348+G349</f>
        <v>0</v>
      </c>
      <c r="H347" s="72">
        <f>+H348+H349</f>
        <v>0</v>
      </c>
      <c r="I347" s="72">
        <f>+I348+I349</f>
        <v>0</v>
      </c>
      <c r="J347" s="72">
        <f>+J348+J349</f>
        <v>0</v>
      </c>
      <c r="K347" s="73">
        <f>+K348+K349</f>
        <v>0</v>
      </c>
    </row>
    <row r="348" spans="1:11" ht="12.75" x14ac:dyDescent="0.2">
      <c r="A348" s="80">
        <v>2</v>
      </c>
      <c r="B348" s="81">
        <v>4</v>
      </c>
      <c r="C348" s="81">
        <v>1</v>
      </c>
      <c r="D348" s="81">
        <v>4</v>
      </c>
      <c r="E348" s="59" t="s">
        <v>306</v>
      </c>
      <c r="F348" s="82" t="s">
        <v>373</v>
      </c>
      <c r="G348" s="61"/>
      <c r="H348" s="61"/>
      <c r="I348" s="61"/>
      <c r="J348" s="122">
        <f>SUBTOTAL(9,G348:I348)</f>
        <v>0</v>
      </c>
      <c r="K348" s="123" t="str">
        <f>IFERROR(J348/$J$18*100,"0.00")</f>
        <v>0.00</v>
      </c>
    </row>
    <row r="349" spans="1:11" ht="12.75" x14ac:dyDescent="0.2">
      <c r="A349" s="67">
        <v>2</v>
      </c>
      <c r="B349" s="59">
        <v>4</v>
      </c>
      <c r="C349" s="59">
        <v>1</v>
      </c>
      <c r="D349" s="59">
        <v>4</v>
      </c>
      <c r="E349" s="59" t="s">
        <v>307</v>
      </c>
      <c r="F349" s="65" t="s">
        <v>374</v>
      </c>
      <c r="G349" s="69"/>
      <c r="H349" s="69"/>
      <c r="I349" s="69"/>
      <c r="J349" s="122">
        <f>SUBTOTAL(9,G349:I349)</f>
        <v>0</v>
      </c>
      <c r="K349" s="123" t="str">
        <f>IFERROR(J349/$J$18*100,"0.00")</f>
        <v>0.00</v>
      </c>
    </row>
    <row r="350" spans="1:11" ht="12.75" x14ac:dyDescent="0.2">
      <c r="A350" s="70">
        <v>2</v>
      </c>
      <c r="B350" s="54">
        <v>4</v>
      </c>
      <c r="C350" s="54">
        <v>1</v>
      </c>
      <c r="D350" s="54">
        <v>5</v>
      </c>
      <c r="E350" s="54"/>
      <c r="F350" s="79" t="s">
        <v>375</v>
      </c>
      <c r="G350" s="56">
        <f>+G351</f>
        <v>0</v>
      </c>
      <c r="H350" s="56">
        <f>+H351</f>
        <v>0</v>
      </c>
      <c r="I350" s="56">
        <f>+I351</f>
        <v>0</v>
      </c>
      <c r="J350" s="56">
        <f>+J351</f>
        <v>0</v>
      </c>
      <c r="K350" s="57" t="str">
        <f>+K351</f>
        <v>0.00</v>
      </c>
    </row>
    <row r="351" spans="1:11" ht="12.75" x14ac:dyDescent="0.2">
      <c r="A351" s="67">
        <v>2</v>
      </c>
      <c r="B351" s="59">
        <v>4</v>
      </c>
      <c r="C351" s="59">
        <v>1</v>
      </c>
      <c r="D351" s="59">
        <v>5</v>
      </c>
      <c r="E351" s="59" t="s">
        <v>306</v>
      </c>
      <c r="F351" s="65" t="s">
        <v>375</v>
      </c>
      <c r="G351" s="69"/>
      <c r="H351" s="69"/>
      <c r="I351" s="69"/>
      <c r="J351" s="122">
        <f>SUBTOTAL(9,G351:I351)</f>
        <v>0</v>
      </c>
      <c r="K351" s="123" t="str">
        <f>IFERROR(J351/$J$18*100,"0.00")</f>
        <v>0.00</v>
      </c>
    </row>
    <row r="352" spans="1:11" ht="12.75" x14ac:dyDescent="0.2">
      <c r="A352" s="53">
        <v>2</v>
      </c>
      <c r="B352" s="54">
        <v>4</v>
      </c>
      <c r="C352" s="54">
        <v>1</v>
      </c>
      <c r="D352" s="54">
        <v>6</v>
      </c>
      <c r="E352" s="59"/>
      <c r="F352" s="79" t="s">
        <v>376</v>
      </c>
      <c r="G352" s="72">
        <f>+G353</f>
        <v>0</v>
      </c>
      <c r="H352" s="72">
        <f>+H353</f>
        <v>0</v>
      </c>
      <c r="I352" s="72">
        <f>+I353</f>
        <v>0</v>
      </c>
      <c r="J352" s="72">
        <f>+J353</f>
        <v>0</v>
      </c>
      <c r="K352" s="73" t="str">
        <f>+K353</f>
        <v>0.00</v>
      </c>
    </row>
    <row r="353" spans="1:11" ht="12.75" x14ac:dyDescent="0.2">
      <c r="A353" s="67">
        <v>2</v>
      </c>
      <c r="B353" s="59">
        <v>4</v>
      </c>
      <c r="C353" s="59">
        <v>1</v>
      </c>
      <c r="D353" s="59">
        <v>6</v>
      </c>
      <c r="E353" s="59" t="s">
        <v>306</v>
      </c>
      <c r="F353" s="65" t="s">
        <v>377</v>
      </c>
      <c r="G353" s="69"/>
      <c r="H353" s="69"/>
      <c r="I353" s="69"/>
      <c r="J353" s="122">
        <f>SUBTOTAL(9,G353:I353)</f>
        <v>0</v>
      </c>
      <c r="K353" s="123" t="str">
        <f>IFERROR(J353/$J$18*100,"0.00")</f>
        <v>0.00</v>
      </c>
    </row>
    <row r="354" spans="1:11" ht="12.75" x14ac:dyDescent="0.2">
      <c r="A354" s="48">
        <v>2</v>
      </c>
      <c r="B354" s="49">
        <v>4</v>
      </c>
      <c r="C354" s="49">
        <v>2</v>
      </c>
      <c r="D354" s="49"/>
      <c r="E354" s="49"/>
      <c r="F354" s="50" t="s">
        <v>378</v>
      </c>
      <c r="G354" s="51">
        <f>+G355+G357+G361</f>
        <v>0</v>
      </c>
      <c r="H354" s="51">
        <f>+H355+H357+H361</f>
        <v>0</v>
      </c>
      <c r="I354" s="51">
        <f>+I355+I357+I361</f>
        <v>0</v>
      </c>
      <c r="J354" s="51">
        <f>+J355+J357+J361</f>
        <v>0</v>
      </c>
      <c r="K354" s="52">
        <f>+K355+K357+K361</f>
        <v>0</v>
      </c>
    </row>
    <row r="355" spans="1:11" ht="12.75" x14ac:dyDescent="0.2">
      <c r="A355" s="53">
        <v>2</v>
      </c>
      <c r="B355" s="54">
        <v>4</v>
      </c>
      <c r="C355" s="54">
        <v>2</v>
      </c>
      <c r="D355" s="54">
        <v>1</v>
      </c>
      <c r="E355" s="59"/>
      <c r="F355" s="66" t="s">
        <v>379</v>
      </c>
      <c r="G355" s="72">
        <f>+G356</f>
        <v>0</v>
      </c>
      <c r="H355" s="72">
        <f>+H356</f>
        <v>0</v>
      </c>
      <c r="I355" s="72">
        <f>+I356</f>
        <v>0</v>
      </c>
      <c r="J355" s="72">
        <f>+J356</f>
        <v>0</v>
      </c>
      <c r="K355" s="73" t="str">
        <f>+K356</f>
        <v>0.00</v>
      </c>
    </row>
    <row r="356" spans="1:11" ht="12.75" x14ac:dyDescent="0.2">
      <c r="A356" s="58">
        <v>2</v>
      </c>
      <c r="B356" s="59">
        <v>4</v>
      </c>
      <c r="C356" s="59">
        <v>2</v>
      </c>
      <c r="D356" s="59">
        <v>1</v>
      </c>
      <c r="E356" s="59" t="s">
        <v>306</v>
      </c>
      <c r="F356" s="65" t="s">
        <v>380</v>
      </c>
      <c r="G356" s="69"/>
      <c r="H356" s="69"/>
      <c r="I356" s="69"/>
      <c r="J356" s="61">
        <f>SUBTOTAL(9,G356:I356)</f>
        <v>0</v>
      </c>
      <c r="K356" s="62" t="str">
        <f>IFERROR(J356/$J$18*100,"0.00")</f>
        <v>0.00</v>
      </c>
    </row>
    <row r="357" spans="1:11" ht="12.75" x14ac:dyDescent="0.2">
      <c r="A357" s="53">
        <v>2</v>
      </c>
      <c r="B357" s="54">
        <v>4</v>
      </c>
      <c r="C357" s="54">
        <v>2</v>
      </c>
      <c r="D357" s="54">
        <v>2</v>
      </c>
      <c r="E357" s="59"/>
      <c r="F357" s="79" t="s">
        <v>381</v>
      </c>
      <c r="G357" s="56">
        <f>+G358+G359+G360</f>
        <v>0</v>
      </c>
      <c r="H357" s="56">
        <f>+H358+H359+H360</f>
        <v>0</v>
      </c>
      <c r="I357" s="56">
        <f>+I358+I359+I360</f>
        <v>0</v>
      </c>
      <c r="J357" s="56">
        <f>+J358+J359+J360</f>
        <v>0</v>
      </c>
      <c r="K357" s="57">
        <f>+K358+K359+K360</f>
        <v>0</v>
      </c>
    </row>
    <row r="358" spans="1:11" ht="22.5" x14ac:dyDescent="0.2">
      <c r="A358" s="58">
        <v>2</v>
      </c>
      <c r="B358" s="59">
        <v>4</v>
      </c>
      <c r="C358" s="59">
        <v>2</v>
      </c>
      <c r="D358" s="59">
        <v>2</v>
      </c>
      <c r="E358" s="59" t="s">
        <v>306</v>
      </c>
      <c r="F358" s="65" t="s">
        <v>382</v>
      </c>
      <c r="G358" s="69"/>
      <c r="H358" s="69"/>
      <c r="I358" s="69"/>
      <c r="J358" s="61">
        <f>SUBTOTAL(9,G358:I358)</f>
        <v>0</v>
      </c>
      <c r="K358" s="62" t="str">
        <f>IFERROR(J358/$J$18*100,"0.00")</f>
        <v>0.00</v>
      </c>
    </row>
    <row r="359" spans="1:11" ht="12.75" x14ac:dyDescent="0.2">
      <c r="A359" s="58">
        <v>2</v>
      </c>
      <c r="B359" s="59">
        <v>4</v>
      </c>
      <c r="C359" s="59">
        <v>2</v>
      </c>
      <c r="D359" s="59">
        <v>2</v>
      </c>
      <c r="E359" s="59" t="s">
        <v>307</v>
      </c>
      <c r="F359" s="65" t="s">
        <v>383</v>
      </c>
      <c r="G359" s="69"/>
      <c r="H359" s="69"/>
      <c r="I359" s="69"/>
      <c r="J359" s="61">
        <f>SUBTOTAL(9,G359:I359)</f>
        <v>0</v>
      </c>
      <c r="K359" s="62" t="str">
        <f>IFERROR(J359/$J$18*100,"0.00")</f>
        <v>0.00</v>
      </c>
    </row>
    <row r="360" spans="1:11" ht="22.5" x14ac:dyDescent="0.2">
      <c r="A360" s="58">
        <v>2</v>
      </c>
      <c r="B360" s="59">
        <v>4</v>
      </c>
      <c r="C360" s="59">
        <v>2</v>
      </c>
      <c r="D360" s="59">
        <v>2</v>
      </c>
      <c r="E360" s="59" t="s">
        <v>308</v>
      </c>
      <c r="F360" s="65" t="s">
        <v>384</v>
      </c>
      <c r="G360" s="69"/>
      <c r="H360" s="69"/>
      <c r="I360" s="69"/>
      <c r="J360" s="61">
        <f>SUBTOTAL(9,G360:I360)</f>
        <v>0</v>
      </c>
      <c r="K360" s="62" t="str">
        <f>IFERROR(J360/$J$18*100,"0.00")</f>
        <v>0.00</v>
      </c>
    </row>
    <row r="361" spans="1:11" ht="12.75" x14ac:dyDescent="0.2">
      <c r="A361" s="66">
        <v>2</v>
      </c>
      <c r="B361" s="54">
        <v>4</v>
      </c>
      <c r="C361" s="54">
        <v>2</v>
      </c>
      <c r="D361" s="54">
        <v>3</v>
      </c>
      <c r="E361" s="54"/>
      <c r="F361" s="79" t="s">
        <v>385</v>
      </c>
      <c r="G361" s="72">
        <f>G362+G363+G364</f>
        <v>0</v>
      </c>
      <c r="H361" s="72">
        <f>H362+H363+H364</f>
        <v>0</v>
      </c>
      <c r="I361" s="72">
        <f>I362+I363+I364</f>
        <v>0</v>
      </c>
      <c r="J361" s="72">
        <f>J362+J363+J364</f>
        <v>0</v>
      </c>
      <c r="K361" s="73">
        <f>K362+K363+K364</f>
        <v>0</v>
      </c>
    </row>
    <row r="362" spans="1:11" ht="12.75" x14ac:dyDescent="0.2">
      <c r="A362" s="60">
        <v>2</v>
      </c>
      <c r="B362" s="59">
        <v>4</v>
      </c>
      <c r="C362" s="59">
        <v>2</v>
      </c>
      <c r="D362" s="59">
        <v>3</v>
      </c>
      <c r="E362" s="59" t="s">
        <v>306</v>
      </c>
      <c r="F362" s="65" t="s">
        <v>386</v>
      </c>
      <c r="G362" s="61"/>
      <c r="H362" s="61"/>
      <c r="I362" s="61"/>
      <c r="J362" s="61">
        <f>SUBTOTAL(9,G362:I362)</f>
        <v>0</v>
      </c>
      <c r="K362" s="62" t="str">
        <f>IFERROR(J362/$J$18*100,"0.00")</f>
        <v>0.00</v>
      </c>
    </row>
    <row r="363" spans="1:11" ht="12.75" x14ac:dyDescent="0.2">
      <c r="A363" s="60">
        <v>2</v>
      </c>
      <c r="B363" s="59">
        <v>4</v>
      </c>
      <c r="C363" s="59">
        <v>2</v>
      </c>
      <c r="D363" s="59">
        <v>3</v>
      </c>
      <c r="E363" s="59" t="s">
        <v>307</v>
      </c>
      <c r="F363" s="65" t="s">
        <v>387</v>
      </c>
      <c r="G363" s="61"/>
      <c r="H363" s="61"/>
      <c r="I363" s="61"/>
      <c r="J363" s="61">
        <f>SUBTOTAL(9,G363:I363)</f>
        <v>0</v>
      </c>
      <c r="K363" s="62" t="str">
        <f>IFERROR(J363/$J$18*100,"0.00")</f>
        <v>0.00</v>
      </c>
    </row>
    <row r="364" spans="1:11" ht="22.5" x14ac:dyDescent="0.2">
      <c r="A364" s="60">
        <v>2</v>
      </c>
      <c r="B364" s="59">
        <v>4</v>
      </c>
      <c r="C364" s="59">
        <v>2</v>
      </c>
      <c r="D364" s="59">
        <v>3</v>
      </c>
      <c r="E364" s="59" t="s">
        <v>308</v>
      </c>
      <c r="F364" s="65" t="s">
        <v>388</v>
      </c>
      <c r="G364" s="61"/>
      <c r="H364" s="61"/>
      <c r="I364" s="61"/>
      <c r="J364" s="61">
        <f>SUBTOTAL(9,G364:I364)</f>
        <v>0</v>
      </c>
      <c r="K364" s="62" t="str">
        <f>IFERROR(J364/$J$18*100,"0.00")</f>
        <v>0.00</v>
      </c>
    </row>
    <row r="365" spans="1:11" ht="12.75" x14ac:dyDescent="0.2">
      <c r="A365" s="48">
        <v>2</v>
      </c>
      <c r="B365" s="49">
        <v>4</v>
      </c>
      <c r="C365" s="49">
        <v>4</v>
      </c>
      <c r="D365" s="49"/>
      <c r="E365" s="49"/>
      <c r="F365" s="50" t="s">
        <v>389</v>
      </c>
      <c r="G365" s="51">
        <f>+G366</f>
        <v>0</v>
      </c>
      <c r="H365" s="51">
        <f>+H366</f>
        <v>0</v>
      </c>
      <c r="I365" s="51">
        <f>+I366</f>
        <v>0</v>
      </c>
      <c r="J365" s="51">
        <f>+J366</f>
        <v>0</v>
      </c>
      <c r="K365" s="52">
        <f>+K366</f>
        <v>0</v>
      </c>
    </row>
    <row r="366" spans="1:11" ht="12.75" x14ac:dyDescent="0.2">
      <c r="A366" s="66">
        <v>2</v>
      </c>
      <c r="B366" s="54">
        <v>4</v>
      </c>
      <c r="C366" s="54">
        <v>4</v>
      </c>
      <c r="D366" s="54">
        <v>1</v>
      </c>
      <c r="E366" s="54"/>
      <c r="F366" s="79" t="s">
        <v>390</v>
      </c>
      <c r="G366" s="72">
        <f>+G367+G368+G369</f>
        <v>0</v>
      </c>
      <c r="H366" s="72">
        <f>+H367+H368+H369</f>
        <v>0</v>
      </c>
      <c r="I366" s="72">
        <f>+I367+I368+I369</f>
        <v>0</v>
      </c>
      <c r="J366" s="72">
        <f>+J367+J368+J369</f>
        <v>0</v>
      </c>
      <c r="K366" s="73">
        <f>+K367+K368+K369</f>
        <v>0</v>
      </c>
    </row>
    <row r="367" spans="1:11" ht="12.75" x14ac:dyDescent="0.2">
      <c r="A367" s="60">
        <v>2</v>
      </c>
      <c r="B367" s="59">
        <v>4</v>
      </c>
      <c r="C367" s="59">
        <v>4</v>
      </c>
      <c r="D367" s="59">
        <v>1</v>
      </c>
      <c r="E367" s="59" t="s">
        <v>306</v>
      </c>
      <c r="F367" s="65" t="s">
        <v>391</v>
      </c>
      <c r="G367" s="61"/>
      <c r="H367" s="61"/>
      <c r="I367" s="61"/>
      <c r="J367" s="122">
        <f>SUBTOTAL(9,G367:I367)</f>
        <v>0</v>
      </c>
      <c r="K367" s="123" t="str">
        <f>IFERROR(J367/$J$18*100,"0.00")</f>
        <v>0.00</v>
      </c>
    </row>
    <row r="368" spans="1:11" ht="12.75" x14ac:dyDescent="0.2">
      <c r="A368" s="60">
        <v>2</v>
      </c>
      <c r="B368" s="59">
        <v>4</v>
      </c>
      <c r="C368" s="59">
        <v>4</v>
      </c>
      <c r="D368" s="59">
        <v>1</v>
      </c>
      <c r="E368" s="59" t="s">
        <v>307</v>
      </c>
      <c r="F368" s="65" t="s">
        <v>392</v>
      </c>
      <c r="G368" s="61"/>
      <c r="H368" s="61"/>
      <c r="I368" s="61"/>
      <c r="J368" s="122">
        <f>SUBTOTAL(9,G368:I368)</f>
        <v>0</v>
      </c>
      <c r="K368" s="123" t="str">
        <f>IFERROR(J368/$J$18*100,"0.00")</f>
        <v>0.00</v>
      </c>
    </row>
    <row r="369" spans="1:11" ht="22.5" x14ac:dyDescent="0.2">
      <c r="A369" s="60">
        <v>2</v>
      </c>
      <c r="B369" s="59">
        <v>4</v>
      </c>
      <c r="C369" s="59">
        <v>4</v>
      </c>
      <c r="D369" s="59">
        <v>1</v>
      </c>
      <c r="E369" s="59" t="s">
        <v>308</v>
      </c>
      <c r="F369" s="65" t="s">
        <v>393</v>
      </c>
      <c r="G369" s="61"/>
      <c r="H369" s="61"/>
      <c r="I369" s="61"/>
      <c r="J369" s="122">
        <f>SUBTOTAL(9,G369:I369)</f>
        <v>0</v>
      </c>
      <c r="K369" s="123" t="str">
        <f>IFERROR(J369/$J$18*100,"0.00")</f>
        <v>0.00</v>
      </c>
    </row>
    <row r="370" spans="1:11" ht="12.75" x14ac:dyDescent="0.2">
      <c r="A370" s="48">
        <v>2</v>
      </c>
      <c r="B370" s="49">
        <v>4</v>
      </c>
      <c r="C370" s="49">
        <v>6</v>
      </c>
      <c r="D370" s="49"/>
      <c r="E370" s="49"/>
      <c r="F370" s="50" t="s">
        <v>394</v>
      </c>
      <c r="G370" s="51">
        <f>+G371+G373+G375+G377</f>
        <v>0</v>
      </c>
      <c r="H370" s="51">
        <f>+H371+H373+H375+H377</f>
        <v>0</v>
      </c>
      <c r="I370" s="51">
        <f>+I371+I373+I375+I377</f>
        <v>0</v>
      </c>
      <c r="J370" s="51">
        <f>+J371+J373+J375+J377</f>
        <v>0</v>
      </c>
      <c r="K370" s="52">
        <f>+K371+K373+K375+K377</f>
        <v>0</v>
      </c>
    </row>
    <row r="371" spans="1:11" ht="12.75" x14ac:dyDescent="0.2">
      <c r="A371" s="70">
        <v>2</v>
      </c>
      <c r="B371" s="54">
        <v>4</v>
      </c>
      <c r="C371" s="54">
        <v>6</v>
      </c>
      <c r="D371" s="54">
        <v>1</v>
      </c>
      <c r="E371" s="54"/>
      <c r="F371" s="79" t="s">
        <v>395</v>
      </c>
      <c r="G371" s="72">
        <f>+G372</f>
        <v>0</v>
      </c>
      <c r="H371" s="72">
        <f>+H372</f>
        <v>0</v>
      </c>
      <c r="I371" s="72">
        <f>+I372</f>
        <v>0</v>
      </c>
      <c r="J371" s="72">
        <f>+J372</f>
        <v>0</v>
      </c>
      <c r="K371" s="73" t="str">
        <f>+K372</f>
        <v>0.00</v>
      </c>
    </row>
    <row r="372" spans="1:11" ht="12.75" x14ac:dyDescent="0.2">
      <c r="A372" s="67">
        <v>2</v>
      </c>
      <c r="B372" s="59">
        <v>4</v>
      </c>
      <c r="C372" s="59">
        <v>6</v>
      </c>
      <c r="D372" s="59">
        <v>1</v>
      </c>
      <c r="E372" s="59" t="s">
        <v>306</v>
      </c>
      <c r="F372" s="65" t="s">
        <v>395</v>
      </c>
      <c r="G372" s="69"/>
      <c r="H372" s="69"/>
      <c r="I372" s="69"/>
      <c r="J372" s="122">
        <f>SUBTOTAL(9,G372:I372)</f>
        <v>0</v>
      </c>
      <c r="K372" s="123" t="str">
        <f>IFERROR(J372/$J$18*100,"0.00")</f>
        <v>0.00</v>
      </c>
    </row>
    <row r="373" spans="1:11" ht="12.75" x14ac:dyDescent="0.2">
      <c r="A373" s="70">
        <v>2</v>
      </c>
      <c r="B373" s="54">
        <v>4</v>
      </c>
      <c r="C373" s="54">
        <v>6</v>
      </c>
      <c r="D373" s="54">
        <v>2</v>
      </c>
      <c r="E373" s="54"/>
      <c r="F373" s="79" t="s">
        <v>396</v>
      </c>
      <c r="G373" s="56">
        <f>+G374</f>
        <v>0</v>
      </c>
      <c r="H373" s="56">
        <f>+H374</f>
        <v>0</v>
      </c>
      <c r="I373" s="56">
        <f>+I374</f>
        <v>0</v>
      </c>
      <c r="J373" s="56">
        <f>+J374</f>
        <v>0</v>
      </c>
      <c r="K373" s="57" t="str">
        <f>+K374</f>
        <v>0.00</v>
      </c>
    </row>
    <row r="374" spans="1:11" ht="12.75" x14ac:dyDescent="0.2">
      <c r="A374" s="67">
        <v>2</v>
      </c>
      <c r="B374" s="59">
        <v>4</v>
      </c>
      <c r="C374" s="59">
        <v>6</v>
      </c>
      <c r="D374" s="59">
        <v>2</v>
      </c>
      <c r="E374" s="59" t="s">
        <v>306</v>
      </c>
      <c r="F374" s="65" t="s">
        <v>396</v>
      </c>
      <c r="G374" s="69"/>
      <c r="H374" s="69"/>
      <c r="I374" s="69"/>
      <c r="J374" s="122">
        <f>SUBTOTAL(9,G374:I374)</f>
        <v>0</v>
      </c>
      <c r="K374" s="123" t="str">
        <f>IFERROR(J374/$J$18*100,"0.00")</f>
        <v>0.00</v>
      </c>
    </row>
    <row r="375" spans="1:11" ht="12.75" x14ac:dyDescent="0.2">
      <c r="A375" s="70">
        <v>2</v>
      </c>
      <c r="B375" s="54">
        <v>4</v>
      </c>
      <c r="C375" s="54">
        <v>6</v>
      </c>
      <c r="D375" s="54">
        <v>3</v>
      </c>
      <c r="E375" s="59"/>
      <c r="F375" s="79" t="s">
        <v>397</v>
      </c>
      <c r="G375" s="56">
        <f>+G376</f>
        <v>0</v>
      </c>
      <c r="H375" s="56">
        <f>+H376</f>
        <v>0</v>
      </c>
      <c r="I375" s="56">
        <f>+I376</f>
        <v>0</v>
      </c>
      <c r="J375" s="56">
        <f>+J376</f>
        <v>0</v>
      </c>
      <c r="K375" s="57" t="str">
        <f>+K376</f>
        <v>0.00</v>
      </c>
    </row>
    <row r="376" spans="1:11" ht="12.75" x14ac:dyDescent="0.2">
      <c r="A376" s="67">
        <v>2</v>
      </c>
      <c r="B376" s="59">
        <v>4</v>
      </c>
      <c r="C376" s="59">
        <v>6</v>
      </c>
      <c r="D376" s="59">
        <v>3</v>
      </c>
      <c r="E376" s="59" t="s">
        <v>306</v>
      </c>
      <c r="F376" s="65" t="s">
        <v>397</v>
      </c>
      <c r="G376" s="69"/>
      <c r="H376" s="69"/>
      <c r="I376" s="69"/>
      <c r="J376" s="122">
        <f>SUBTOTAL(9,G376:I376)</f>
        <v>0</v>
      </c>
      <c r="K376" s="123" t="str">
        <f>IFERROR(J376/$J$18*100,"0.00")</f>
        <v>0.00</v>
      </c>
    </row>
    <row r="377" spans="1:11" ht="12.75" x14ac:dyDescent="0.2">
      <c r="A377" s="70">
        <v>2</v>
      </c>
      <c r="B377" s="54">
        <v>4</v>
      </c>
      <c r="C377" s="54">
        <v>6</v>
      </c>
      <c r="D377" s="54">
        <v>4</v>
      </c>
      <c r="E377" s="54"/>
      <c r="F377" s="79" t="s">
        <v>398</v>
      </c>
      <c r="G377" s="56">
        <f>+G378</f>
        <v>0</v>
      </c>
      <c r="H377" s="56">
        <f>+H378</f>
        <v>0</v>
      </c>
      <c r="I377" s="56">
        <f>+I378</f>
        <v>0</v>
      </c>
      <c r="J377" s="56">
        <f>+J378</f>
        <v>0</v>
      </c>
      <c r="K377" s="57" t="str">
        <f>+K378</f>
        <v>0.00</v>
      </c>
    </row>
    <row r="378" spans="1:11" ht="12.75" x14ac:dyDescent="0.2">
      <c r="A378" s="67">
        <v>2</v>
      </c>
      <c r="B378" s="59">
        <v>4</v>
      </c>
      <c r="C378" s="59">
        <v>6</v>
      </c>
      <c r="D378" s="59">
        <v>4</v>
      </c>
      <c r="E378" s="59" t="s">
        <v>306</v>
      </c>
      <c r="F378" s="65" t="s">
        <v>398</v>
      </c>
      <c r="G378" s="69"/>
      <c r="H378" s="69"/>
      <c r="I378" s="69"/>
      <c r="J378" s="122">
        <f>SUBTOTAL(9,G378:I378)</f>
        <v>0</v>
      </c>
      <c r="K378" s="123" t="str">
        <f>IFERROR(J378/$J$18*100,"0.00")</f>
        <v>0.00</v>
      </c>
    </row>
    <row r="379" spans="1:11" ht="12.75" x14ac:dyDescent="0.2">
      <c r="A379" s="48">
        <v>2</v>
      </c>
      <c r="B379" s="49">
        <v>4</v>
      </c>
      <c r="C379" s="49">
        <v>7</v>
      </c>
      <c r="D379" s="49"/>
      <c r="E379" s="49"/>
      <c r="F379" s="50" t="s">
        <v>399</v>
      </c>
      <c r="G379" s="51">
        <f>+G380+G382+G384</f>
        <v>0</v>
      </c>
      <c r="H379" s="51">
        <f>+H380+H382+H384</f>
        <v>0</v>
      </c>
      <c r="I379" s="51">
        <f>+I380+I382+I384</f>
        <v>0</v>
      </c>
      <c r="J379" s="51">
        <f>+J380+J382+J384</f>
        <v>0</v>
      </c>
      <c r="K379" s="52">
        <f>+K380+K382+K384</f>
        <v>0</v>
      </c>
    </row>
    <row r="380" spans="1:11" ht="22.5" x14ac:dyDescent="0.2">
      <c r="A380" s="53">
        <v>2</v>
      </c>
      <c r="B380" s="54">
        <v>4</v>
      </c>
      <c r="C380" s="54">
        <v>7</v>
      </c>
      <c r="D380" s="54">
        <v>1</v>
      </c>
      <c r="E380" s="54"/>
      <c r="F380" s="79" t="s">
        <v>400</v>
      </c>
      <c r="G380" s="72">
        <f>+G381</f>
        <v>0</v>
      </c>
      <c r="H380" s="72">
        <f>+H381</f>
        <v>0</v>
      </c>
      <c r="I380" s="72">
        <f>+I381</f>
        <v>0</v>
      </c>
      <c r="J380" s="72">
        <f>+J381</f>
        <v>0</v>
      </c>
      <c r="K380" s="73" t="str">
        <f>+K381</f>
        <v>0.00</v>
      </c>
    </row>
    <row r="381" spans="1:11" ht="12.75" x14ac:dyDescent="0.2">
      <c r="A381" s="67">
        <v>2</v>
      </c>
      <c r="B381" s="59">
        <v>4</v>
      </c>
      <c r="C381" s="59">
        <v>7</v>
      </c>
      <c r="D381" s="59">
        <v>1</v>
      </c>
      <c r="E381" s="59" t="s">
        <v>306</v>
      </c>
      <c r="F381" s="65" t="s">
        <v>401</v>
      </c>
      <c r="G381" s="69"/>
      <c r="H381" s="69"/>
      <c r="I381" s="69"/>
      <c r="J381" s="122">
        <f>SUBTOTAL(9,G381:I381)</f>
        <v>0</v>
      </c>
      <c r="K381" s="123" t="str">
        <f>IFERROR(J381/$J$18*100,"0.00")</f>
        <v>0.00</v>
      </c>
    </row>
    <row r="382" spans="1:11" ht="12.75" x14ac:dyDescent="0.2">
      <c r="A382" s="70">
        <v>2</v>
      </c>
      <c r="B382" s="54">
        <v>4</v>
      </c>
      <c r="C382" s="54">
        <v>7</v>
      </c>
      <c r="D382" s="54">
        <v>2</v>
      </c>
      <c r="E382" s="54"/>
      <c r="F382" s="79" t="s">
        <v>402</v>
      </c>
      <c r="G382" s="56">
        <f>+G383</f>
        <v>0</v>
      </c>
      <c r="H382" s="56">
        <f>+H383</f>
        <v>0</v>
      </c>
      <c r="I382" s="56">
        <f>+I383</f>
        <v>0</v>
      </c>
      <c r="J382" s="56">
        <f>+J383</f>
        <v>0</v>
      </c>
      <c r="K382" s="57" t="str">
        <f>+K383</f>
        <v>0.00</v>
      </c>
    </row>
    <row r="383" spans="1:11" ht="12.75" x14ac:dyDescent="0.2">
      <c r="A383" s="67">
        <v>2</v>
      </c>
      <c r="B383" s="59">
        <v>4</v>
      </c>
      <c r="C383" s="59">
        <v>7</v>
      </c>
      <c r="D383" s="59">
        <v>2</v>
      </c>
      <c r="E383" s="59" t="s">
        <v>306</v>
      </c>
      <c r="F383" s="65" t="s">
        <v>403</v>
      </c>
      <c r="G383" s="69"/>
      <c r="H383" s="69"/>
      <c r="I383" s="69"/>
      <c r="J383" s="61">
        <f>SUBTOTAL(9,G383:I383)</f>
        <v>0</v>
      </c>
      <c r="K383" s="62" t="str">
        <f>IFERROR(J383/$J$18*100,"0.00")</f>
        <v>0.00</v>
      </c>
    </row>
    <row r="384" spans="1:11" ht="12.75" x14ac:dyDescent="0.2">
      <c r="A384" s="70">
        <v>2</v>
      </c>
      <c r="B384" s="54">
        <v>4</v>
      </c>
      <c r="C384" s="54">
        <v>7</v>
      </c>
      <c r="D384" s="54">
        <v>3</v>
      </c>
      <c r="E384" s="54"/>
      <c r="F384" s="79" t="s">
        <v>404</v>
      </c>
      <c r="G384" s="56">
        <f>+G385</f>
        <v>0</v>
      </c>
      <c r="H384" s="56">
        <f>+H385</f>
        <v>0</v>
      </c>
      <c r="I384" s="56">
        <f>+I385</f>
        <v>0</v>
      </c>
      <c r="J384" s="56">
        <f>+J385</f>
        <v>0</v>
      </c>
      <c r="K384" s="57" t="str">
        <f>+K385</f>
        <v>0.00</v>
      </c>
    </row>
    <row r="385" spans="1:11" ht="12.75" x14ac:dyDescent="0.2">
      <c r="A385" s="67">
        <v>2</v>
      </c>
      <c r="B385" s="59">
        <v>4</v>
      </c>
      <c r="C385" s="59">
        <v>7</v>
      </c>
      <c r="D385" s="59">
        <v>3</v>
      </c>
      <c r="E385" s="59" t="s">
        <v>306</v>
      </c>
      <c r="F385" s="65" t="s">
        <v>404</v>
      </c>
      <c r="G385" s="69"/>
      <c r="H385" s="69"/>
      <c r="I385" s="69"/>
      <c r="J385" s="61">
        <f>SUBTOTAL(9,G385:I385)</f>
        <v>0</v>
      </c>
      <c r="K385" s="62" t="str">
        <f>IFERROR(J385/$J$18*100,"0.00")</f>
        <v>0.00</v>
      </c>
    </row>
    <row r="386" spans="1:11" ht="12.75" x14ac:dyDescent="0.2">
      <c r="A386" s="48">
        <v>2</v>
      </c>
      <c r="B386" s="49">
        <v>4</v>
      </c>
      <c r="C386" s="49">
        <v>9</v>
      </c>
      <c r="D386" s="49"/>
      <c r="E386" s="49"/>
      <c r="F386" s="50" t="s">
        <v>405</v>
      </c>
      <c r="G386" s="51">
        <f>+G387+G389+G391+G393</f>
        <v>0</v>
      </c>
      <c r="H386" s="51">
        <f>+H387+H389+H391+H393</f>
        <v>0</v>
      </c>
      <c r="I386" s="51">
        <f>+I387+I389+I391+I393</f>
        <v>0</v>
      </c>
      <c r="J386" s="51">
        <f>+J387+J389+J391+J393</f>
        <v>0</v>
      </c>
      <c r="K386" s="52">
        <f>+K387+K389+K391+K393</f>
        <v>0</v>
      </c>
    </row>
    <row r="387" spans="1:11" ht="12.75" x14ac:dyDescent="0.2">
      <c r="A387" s="70">
        <v>2</v>
      </c>
      <c r="B387" s="54">
        <v>4</v>
      </c>
      <c r="C387" s="54">
        <v>9</v>
      </c>
      <c r="D387" s="54">
        <v>1</v>
      </c>
      <c r="E387" s="54"/>
      <c r="F387" s="79" t="s">
        <v>405</v>
      </c>
      <c r="G387" s="72">
        <f>+G388</f>
        <v>0</v>
      </c>
      <c r="H387" s="72">
        <f>+H388</f>
        <v>0</v>
      </c>
      <c r="I387" s="72">
        <f>+I388</f>
        <v>0</v>
      </c>
      <c r="J387" s="72">
        <f>+J388</f>
        <v>0</v>
      </c>
      <c r="K387" s="73" t="str">
        <f>+K388</f>
        <v>0.00</v>
      </c>
    </row>
    <row r="388" spans="1:11" ht="12.75" x14ac:dyDescent="0.2">
      <c r="A388" s="67">
        <v>2</v>
      </c>
      <c r="B388" s="59">
        <v>4</v>
      </c>
      <c r="C388" s="59">
        <v>9</v>
      </c>
      <c r="D388" s="59">
        <v>1</v>
      </c>
      <c r="E388" s="59" t="s">
        <v>306</v>
      </c>
      <c r="F388" s="65" t="s">
        <v>405</v>
      </c>
      <c r="G388" s="69"/>
      <c r="H388" s="69"/>
      <c r="I388" s="69"/>
      <c r="J388" s="61">
        <f>SUBTOTAL(9,G388:I388)</f>
        <v>0</v>
      </c>
      <c r="K388" s="62" t="str">
        <f>IFERROR(J388/$J$18*100,"0.00")</f>
        <v>0.00</v>
      </c>
    </row>
    <row r="389" spans="1:11" ht="12.75" x14ac:dyDescent="0.2">
      <c r="A389" s="70">
        <v>2</v>
      </c>
      <c r="B389" s="54">
        <v>4</v>
      </c>
      <c r="C389" s="54">
        <v>9</v>
      </c>
      <c r="D389" s="54">
        <v>2</v>
      </c>
      <c r="E389" s="54"/>
      <c r="F389" s="79" t="s">
        <v>406</v>
      </c>
      <c r="G389" s="72">
        <f>+G390</f>
        <v>0</v>
      </c>
      <c r="H389" s="72">
        <f>+H390</f>
        <v>0</v>
      </c>
      <c r="I389" s="72">
        <f>+I390</f>
        <v>0</v>
      </c>
      <c r="J389" s="72">
        <f>+J390</f>
        <v>0</v>
      </c>
      <c r="K389" s="73" t="str">
        <f>+K390</f>
        <v>0.00</v>
      </c>
    </row>
    <row r="390" spans="1:11" ht="12.75" x14ac:dyDescent="0.2">
      <c r="A390" s="67">
        <v>2</v>
      </c>
      <c r="B390" s="59">
        <v>4</v>
      </c>
      <c r="C390" s="59">
        <v>9</v>
      </c>
      <c r="D390" s="59">
        <v>2</v>
      </c>
      <c r="E390" s="59" t="s">
        <v>306</v>
      </c>
      <c r="F390" s="65" t="s">
        <v>406</v>
      </c>
      <c r="G390" s="69"/>
      <c r="H390" s="69"/>
      <c r="I390" s="69"/>
      <c r="J390" s="61">
        <f>SUBTOTAL(9,G390:I390)</f>
        <v>0</v>
      </c>
      <c r="K390" s="62" t="str">
        <f>IFERROR(J390/$J$18*100,"0.00")</f>
        <v>0.00</v>
      </c>
    </row>
    <row r="391" spans="1:11" ht="12.75" x14ac:dyDescent="0.2">
      <c r="A391" s="70">
        <v>2</v>
      </c>
      <c r="B391" s="54">
        <v>4</v>
      </c>
      <c r="C391" s="54">
        <v>9</v>
      </c>
      <c r="D391" s="54">
        <v>3</v>
      </c>
      <c r="E391" s="54"/>
      <c r="F391" s="79" t="s">
        <v>407</v>
      </c>
      <c r="G391" s="72">
        <f>+G392</f>
        <v>0</v>
      </c>
      <c r="H391" s="72">
        <f>+H392</f>
        <v>0</v>
      </c>
      <c r="I391" s="72">
        <f>+I392</f>
        <v>0</v>
      </c>
      <c r="J391" s="72">
        <f>+J392</f>
        <v>0</v>
      </c>
      <c r="K391" s="73" t="str">
        <f>+K392</f>
        <v>0.00</v>
      </c>
    </row>
    <row r="392" spans="1:11" ht="12.75" x14ac:dyDescent="0.2">
      <c r="A392" s="67">
        <v>2</v>
      </c>
      <c r="B392" s="59">
        <v>4</v>
      </c>
      <c r="C392" s="59">
        <v>9</v>
      </c>
      <c r="D392" s="59">
        <v>3</v>
      </c>
      <c r="E392" s="59" t="s">
        <v>306</v>
      </c>
      <c r="F392" s="65" t="s">
        <v>407</v>
      </c>
      <c r="G392" s="69"/>
      <c r="H392" s="69"/>
      <c r="I392" s="69"/>
      <c r="J392" s="61">
        <f>SUBTOTAL(9,G392:I392)</f>
        <v>0</v>
      </c>
      <c r="K392" s="62" t="str">
        <f>IFERROR(J392/$J$18*100,"0.00")</f>
        <v>0.00</v>
      </c>
    </row>
    <row r="393" spans="1:11" ht="12.75" x14ac:dyDescent="0.2">
      <c r="A393" s="70">
        <v>2</v>
      </c>
      <c r="B393" s="54">
        <v>4</v>
      </c>
      <c r="C393" s="54">
        <v>9</v>
      </c>
      <c r="D393" s="54">
        <v>4</v>
      </c>
      <c r="E393" s="54"/>
      <c r="F393" s="79" t="s">
        <v>408</v>
      </c>
      <c r="G393" s="72">
        <f>+G394</f>
        <v>0</v>
      </c>
      <c r="H393" s="72">
        <f>+H394</f>
        <v>0</v>
      </c>
      <c r="I393" s="72">
        <f>+I394</f>
        <v>0</v>
      </c>
      <c r="J393" s="72">
        <f>+J394</f>
        <v>0</v>
      </c>
      <c r="K393" s="73" t="str">
        <f>+K394</f>
        <v>0.00</v>
      </c>
    </row>
    <row r="394" spans="1:11" ht="12.75" x14ac:dyDescent="0.2">
      <c r="A394" s="58">
        <v>2</v>
      </c>
      <c r="B394" s="59">
        <v>4</v>
      </c>
      <c r="C394" s="59">
        <v>9</v>
      </c>
      <c r="D394" s="59">
        <v>4</v>
      </c>
      <c r="E394" s="59" t="s">
        <v>306</v>
      </c>
      <c r="F394" s="65" t="s">
        <v>408</v>
      </c>
      <c r="G394" s="69"/>
      <c r="H394" s="69"/>
      <c r="I394" s="69"/>
      <c r="J394" s="61">
        <f>SUBTOTAL(9,G394:I394)</f>
        <v>0</v>
      </c>
      <c r="K394" s="62" t="str">
        <f>IFERROR(J394/$J$18*100,"0.00")</f>
        <v>0.00</v>
      </c>
    </row>
    <row r="395" spans="1:11" ht="12.75" x14ac:dyDescent="0.2">
      <c r="A395" s="42">
        <v>2</v>
      </c>
      <c r="B395" s="43">
        <v>5</v>
      </c>
      <c r="C395" s="44"/>
      <c r="D395" s="44"/>
      <c r="E395" s="44"/>
      <c r="F395" s="45" t="s">
        <v>409</v>
      </c>
      <c r="G395" s="46">
        <f>+G396+G398+G400</f>
        <v>0</v>
      </c>
      <c r="H395" s="46">
        <f>+H396+H398+H400</f>
        <v>0</v>
      </c>
      <c r="I395" s="46">
        <f>+I396+I398+I400</f>
        <v>0</v>
      </c>
      <c r="J395" s="46">
        <f>+J396+J398+J400</f>
        <v>0</v>
      </c>
      <c r="K395" s="47">
        <f>+K396+K398+K400</f>
        <v>0</v>
      </c>
    </row>
    <row r="396" spans="1:11" ht="12.75" x14ac:dyDescent="0.2">
      <c r="A396" s="48">
        <v>2</v>
      </c>
      <c r="B396" s="49">
        <v>5</v>
      </c>
      <c r="C396" s="49">
        <v>1</v>
      </c>
      <c r="D396" s="49"/>
      <c r="E396" s="49"/>
      <c r="F396" s="50" t="s">
        <v>410</v>
      </c>
      <c r="G396" s="51">
        <f>+G397</f>
        <v>0</v>
      </c>
      <c r="H396" s="51">
        <f>+H397</f>
        <v>0</v>
      </c>
      <c r="I396" s="51">
        <f>+I397</f>
        <v>0</v>
      </c>
      <c r="J396" s="51">
        <f>+J397</f>
        <v>0</v>
      </c>
      <c r="K396" s="52" t="str">
        <f>+K397</f>
        <v>0.00</v>
      </c>
    </row>
    <row r="397" spans="1:11" ht="12.75" x14ac:dyDescent="0.2">
      <c r="A397" s="80">
        <v>2</v>
      </c>
      <c r="B397" s="81">
        <v>5</v>
      </c>
      <c r="C397" s="81">
        <v>1</v>
      </c>
      <c r="D397" s="81">
        <v>1</v>
      </c>
      <c r="E397" s="81" t="s">
        <v>306</v>
      </c>
      <c r="F397" s="82" t="s">
        <v>411</v>
      </c>
      <c r="G397" s="69"/>
      <c r="H397" s="69"/>
      <c r="I397" s="69"/>
      <c r="J397" s="61">
        <f>SUBTOTAL(9,G397:I397)</f>
        <v>0</v>
      </c>
      <c r="K397" s="62" t="str">
        <f>IFERROR(J397/$J$18*100,"0.00")</f>
        <v>0.00</v>
      </c>
    </row>
    <row r="398" spans="1:11" ht="12.75" x14ac:dyDescent="0.2">
      <c r="A398" s="53">
        <v>2</v>
      </c>
      <c r="B398" s="54">
        <v>5</v>
      </c>
      <c r="C398" s="54">
        <v>1</v>
      </c>
      <c r="D398" s="54">
        <v>2</v>
      </c>
      <c r="E398" s="54"/>
      <c r="F398" s="79" t="s">
        <v>412</v>
      </c>
      <c r="G398" s="72">
        <f>+G399</f>
        <v>0</v>
      </c>
      <c r="H398" s="72">
        <f>+H399</f>
        <v>0</v>
      </c>
      <c r="I398" s="72">
        <f>+I399</f>
        <v>0</v>
      </c>
      <c r="J398" s="72">
        <f>+J399</f>
        <v>0</v>
      </c>
      <c r="K398" s="73" t="str">
        <f>+K399</f>
        <v>0.00</v>
      </c>
    </row>
    <row r="399" spans="1:11" ht="12.75" x14ac:dyDescent="0.2">
      <c r="A399" s="58">
        <v>2</v>
      </c>
      <c r="B399" s="59">
        <v>5</v>
      </c>
      <c r="C399" s="59">
        <v>1</v>
      </c>
      <c r="D399" s="59">
        <v>2</v>
      </c>
      <c r="E399" s="59" t="s">
        <v>306</v>
      </c>
      <c r="F399" s="65" t="s">
        <v>412</v>
      </c>
      <c r="G399" s="69"/>
      <c r="H399" s="69"/>
      <c r="I399" s="69"/>
      <c r="J399" s="61">
        <f>SUBTOTAL(9,G399:I399)</f>
        <v>0</v>
      </c>
      <c r="K399" s="62" t="str">
        <f>IFERROR(J399/$J$18*100,"0.00")</f>
        <v>0.00</v>
      </c>
    </row>
    <row r="400" spans="1:11" ht="12.75" x14ac:dyDescent="0.2">
      <c r="A400" s="53">
        <v>2</v>
      </c>
      <c r="B400" s="54">
        <v>5</v>
      </c>
      <c r="C400" s="54">
        <v>1</v>
      </c>
      <c r="D400" s="54">
        <v>3</v>
      </c>
      <c r="E400" s="54"/>
      <c r="F400" s="79" t="s">
        <v>413</v>
      </c>
      <c r="G400" s="56">
        <f>+G401</f>
        <v>0</v>
      </c>
      <c r="H400" s="56">
        <f>+H401</f>
        <v>0</v>
      </c>
      <c r="I400" s="56">
        <f>+I401</f>
        <v>0</v>
      </c>
      <c r="J400" s="56">
        <f>+J401</f>
        <v>0</v>
      </c>
      <c r="K400" s="57" t="str">
        <f>+K401</f>
        <v>0.00</v>
      </c>
    </row>
    <row r="401" spans="1:11" ht="12.75" x14ac:dyDescent="0.2">
      <c r="A401" s="58">
        <v>2</v>
      </c>
      <c r="B401" s="59">
        <v>5</v>
      </c>
      <c r="C401" s="59">
        <v>1</v>
      </c>
      <c r="D401" s="59">
        <v>3</v>
      </c>
      <c r="E401" s="59" t="s">
        <v>306</v>
      </c>
      <c r="F401" s="65" t="s">
        <v>413</v>
      </c>
      <c r="G401" s="69"/>
      <c r="H401" s="69"/>
      <c r="I401" s="69"/>
      <c r="J401" s="61">
        <f>SUBTOTAL(9,G401:I401)</f>
        <v>0</v>
      </c>
      <c r="K401" s="62" t="str">
        <f>IFERROR(J401/$J$18*100,"0.00")</f>
        <v>0.00</v>
      </c>
    </row>
    <row r="402" spans="1:11" ht="12.75" x14ac:dyDescent="0.2">
      <c r="A402" s="42">
        <v>2</v>
      </c>
      <c r="B402" s="43">
        <v>6</v>
      </c>
      <c r="C402" s="44"/>
      <c r="D402" s="44"/>
      <c r="E402" s="44"/>
      <c r="F402" s="45" t="s">
        <v>246</v>
      </c>
      <c r="G402" s="46">
        <f>+G403+G414+G423+G432+G439+G454+G459+G478</f>
        <v>0</v>
      </c>
      <c r="H402" s="46">
        <f>+H403+H414+H423+H432+H439+H454+H459+H478</f>
        <v>0</v>
      </c>
      <c r="I402" s="46">
        <f>+I403+I414+I423+I432+I439+I454+I459+I478</f>
        <v>0</v>
      </c>
      <c r="J402" s="46">
        <f>+J403+J414+J423+J432+J439+J454+J459+J478</f>
        <v>0</v>
      </c>
      <c r="K402" s="47">
        <f>+K403+K414+K423+K432+K439+K454+K459+K478</f>
        <v>0</v>
      </c>
    </row>
    <row r="403" spans="1:11" ht="12.75" x14ac:dyDescent="0.2">
      <c r="A403" s="48">
        <v>2</v>
      </c>
      <c r="B403" s="49">
        <v>6</v>
      </c>
      <c r="C403" s="49">
        <v>1</v>
      </c>
      <c r="D403" s="49"/>
      <c r="E403" s="49"/>
      <c r="F403" s="50" t="s">
        <v>247</v>
      </c>
      <c r="G403" s="51">
        <f>+G404+G406+G408+G410+G412</f>
        <v>0</v>
      </c>
      <c r="H403" s="51">
        <f>+H404+H406+H408+H410+H412</f>
        <v>0</v>
      </c>
      <c r="I403" s="51">
        <f>+I404+I406+I408+I410+I412</f>
        <v>0</v>
      </c>
      <c r="J403" s="51">
        <f>+J404+J406+J408+J410+J412</f>
        <v>0</v>
      </c>
      <c r="K403" s="52">
        <f>+K404+K406+K408+K410+K412</f>
        <v>0</v>
      </c>
    </row>
    <row r="404" spans="1:11" ht="12.75" x14ac:dyDescent="0.2">
      <c r="A404" s="53">
        <v>2</v>
      </c>
      <c r="B404" s="54">
        <v>6</v>
      </c>
      <c r="C404" s="54">
        <v>1</v>
      </c>
      <c r="D404" s="54">
        <v>1</v>
      </c>
      <c r="E404" s="54"/>
      <c r="F404" s="66" t="s">
        <v>248</v>
      </c>
      <c r="G404" s="72">
        <f>+G405</f>
        <v>0</v>
      </c>
      <c r="H404" s="72">
        <f>+H405</f>
        <v>0</v>
      </c>
      <c r="I404" s="72">
        <f>+I405</f>
        <v>0</v>
      </c>
      <c r="J404" s="72">
        <f>+J405</f>
        <v>0</v>
      </c>
      <c r="K404" s="73" t="str">
        <f>+K405</f>
        <v>0.00</v>
      </c>
    </row>
    <row r="405" spans="1:11" ht="12.75" x14ac:dyDescent="0.2">
      <c r="A405" s="58">
        <v>2</v>
      </c>
      <c r="B405" s="59">
        <v>6</v>
      </c>
      <c r="C405" s="59">
        <v>1</v>
      </c>
      <c r="D405" s="59">
        <v>1</v>
      </c>
      <c r="E405" s="59" t="s">
        <v>306</v>
      </c>
      <c r="F405" s="65" t="s">
        <v>248</v>
      </c>
      <c r="G405" s="69"/>
      <c r="H405" s="69"/>
      <c r="I405" s="69"/>
      <c r="J405" s="61">
        <f>SUBTOTAL(9,G405:I405)</f>
        <v>0</v>
      </c>
      <c r="K405" s="62" t="str">
        <f>IFERROR(J405/$J$18*100,"0.00")</f>
        <v>0.00</v>
      </c>
    </row>
    <row r="406" spans="1:11" ht="12.75" x14ac:dyDescent="0.2">
      <c r="A406" s="53">
        <v>2</v>
      </c>
      <c r="B406" s="54">
        <v>6</v>
      </c>
      <c r="C406" s="54">
        <v>1</v>
      </c>
      <c r="D406" s="54">
        <v>2</v>
      </c>
      <c r="E406" s="54"/>
      <c r="F406" s="66" t="s">
        <v>414</v>
      </c>
      <c r="G406" s="72">
        <f>+G407</f>
        <v>0</v>
      </c>
      <c r="H406" s="72">
        <f>+H407</f>
        <v>0</v>
      </c>
      <c r="I406" s="72">
        <f>+I407</f>
        <v>0</v>
      </c>
      <c r="J406" s="72">
        <f>+J407</f>
        <v>0</v>
      </c>
      <c r="K406" s="73" t="str">
        <f>+K407</f>
        <v>0.00</v>
      </c>
    </row>
    <row r="407" spans="1:11" ht="12.75" x14ac:dyDescent="0.2">
      <c r="A407" s="58">
        <v>2</v>
      </c>
      <c r="B407" s="59">
        <v>6</v>
      </c>
      <c r="C407" s="59">
        <v>1</v>
      </c>
      <c r="D407" s="59">
        <v>2</v>
      </c>
      <c r="E407" s="59" t="s">
        <v>306</v>
      </c>
      <c r="F407" s="65" t="s">
        <v>414</v>
      </c>
      <c r="G407" s="69"/>
      <c r="H407" s="69"/>
      <c r="I407" s="69"/>
      <c r="J407" s="61">
        <f>SUBTOTAL(9,G407:I407)</f>
        <v>0</v>
      </c>
      <c r="K407" s="62" t="str">
        <f>IFERROR(J407/$J$18*100,"0.00")</f>
        <v>0.00</v>
      </c>
    </row>
    <row r="408" spans="1:11" ht="12.75" x14ac:dyDescent="0.2">
      <c r="A408" s="53">
        <v>2</v>
      </c>
      <c r="B408" s="54">
        <v>6</v>
      </c>
      <c r="C408" s="54">
        <v>1</v>
      </c>
      <c r="D408" s="54">
        <v>3</v>
      </c>
      <c r="E408" s="54"/>
      <c r="F408" s="79" t="s">
        <v>415</v>
      </c>
      <c r="G408" s="72">
        <f>+G409</f>
        <v>0</v>
      </c>
      <c r="H408" s="72">
        <f>+H409</f>
        <v>0</v>
      </c>
      <c r="I408" s="72">
        <f>+I409</f>
        <v>0</v>
      </c>
      <c r="J408" s="72">
        <f>+J409</f>
        <v>0</v>
      </c>
      <c r="K408" s="73" t="str">
        <f>+K409</f>
        <v>0.00</v>
      </c>
    </row>
    <row r="409" spans="1:11" ht="12.75" x14ac:dyDescent="0.2">
      <c r="A409" s="58">
        <v>2</v>
      </c>
      <c r="B409" s="59">
        <v>6</v>
      </c>
      <c r="C409" s="59">
        <v>1</v>
      </c>
      <c r="D409" s="59">
        <v>3</v>
      </c>
      <c r="E409" s="59" t="s">
        <v>306</v>
      </c>
      <c r="F409" s="65" t="s">
        <v>415</v>
      </c>
      <c r="G409" s="69"/>
      <c r="H409" s="69"/>
      <c r="I409" s="69"/>
      <c r="J409" s="61">
        <f>SUBTOTAL(9,G409:I409)</f>
        <v>0</v>
      </c>
      <c r="K409" s="62" t="str">
        <f>IFERROR(J409/$J$18*100,"0.00")</f>
        <v>0.00</v>
      </c>
    </row>
    <row r="410" spans="1:11" ht="12.75" x14ac:dyDescent="0.2">
      <c r="A410" s="53">
        <v>2</v>
      </c>
      <c r="B410" s="54">
        <v>6</v>
      </c>
      <c r="C410" s="54">
        <v>1</v>
      </c>
      <c r="D410" s="54">
        <v>4</v>
      </c>
      <c r="E410" s="54"/>
      <c r="F410" s="66" t="s">
        <v>416</v>
      </c>
      <c r="G410" s="72">
        <f>+G411</f>
        <v>0</v>
      </c>
      <c r="H410" s="72">
        <f>+H411</f>
        <v>0</v>
      </c>
      <c r="I410" s="72">
        <f>+I411</f>
        <v>0</v>
      </c>
      <c r="J410" s="72">
        <f>+J411</f>
        <v>0</v>
      </c>
      <c r="K410" s="73" t="str">
        <f>+K411</f>
        <v>0.00</v>
      </c>
    </row>
    <row r="411" spans="1:11" ht="12.75" x14ac:dyDescent="0.2">
      <c r="A411" s="58">
        <v>2</v>
      </c>
      <c r="B411" s="59">
        <v>6</v>
      </c>
      <c r="C411" s="59">
        <v>1</v>
      </c>
      <c r="D411" s="59">
        <v>4</v>
      </c>
      <c r="E411" s="59" t="s">
        <v>306</v>
      </c>
      <c r="F411" s="65" t="s">
        <v>416</v>
      </c>
      <c r="G411" s="69"/>
      <c r="H411" s="69"/>
      <c r="I411" s="69"/>
      <c r="J411" s="61">
        <f>SUBTOTAL(9,G411:I411)</f>
        <v>0</v>
      </c>
      <c r="K411" s="62" t="str">
        <f>IFERROR(J411/$J$18*100,"0.00")</f>
        <v>0.00</v>
      </c>
    </row>
    <row r="412" spans="1:11" ht="12.75" x14ac:dyDescent="0.2">
      <c r="A412" s="53">
        <v>2</v>
      </c>
      <c r="B412" s="54">
        <v>6</v>
      </c>
      <c r="C412" s="54">
        <v>1</v>
      </c>
      <c r="D412" s="54">
        <v>9</v>
      </c>
      <c r="E412" s="54"/>
      <c r="F412" s="66" t="s">
        <v>249</v>
      </c>
      <c r="G412" s="72">
        <f>+G413</f>
        <v>0</v>
      </c>
      <c r="H412" s="72">
        <f>+H413</f>
        <v>0</v>
      </c>
      <c r="I412" s="72">
        <f>+I413</f>
        <v>0</v>
      </c>
      <c r="J412" s="72">
        <f>+J413</f>
        <v>0</v>
      </c>
      <c r="K412" s="73" t="str">
        <f>+K413</f>
        <v>0.00</v>
      </c>
    </row>
    <row r="413" spans="1:11" ht="12.75" x14ac:dyDescent="0.2">
      <c r="A413" s="58">
        <v>2</v>
      </c>
      <c r="B413" s="59">
        <v>6</v>
      </c>
      <c r="C413" s="59">
        <v>1</v>
      </c>
      <c r="D413" s="59">
        <v>9</v>
      </c>
      <c r="E413" s="59" t="s">
        <v>306</v>
      </c>
      <c r="F413" s="65" t="s">
        <v>249</v>
      </c>
      <c r="G413" s="69"/>
      <c r="H413" s="69"/>
      <c r="I413" s="69"/>
      <c r="J413" s="61">
        <f>SUBTOTAL(9,G413:I413)</f>
        <v>0</v>
      </c>
      <c r="K413" s="62" t="str">
        <f>IFERROR(J413/$J$18*100,"0.00")</f>
        <v>0.00</v>
      </c>
    </row>
    <row r="414" spans="1:11" ht="12.75" x14ac:dyDescent="0.2">
      <c r="A414" s="48">
        <v>2</v>
      </c>
      <c r="B414" s="49">
        <v>6</v>
      </c>
      <c r="C414" s="49">
        <v>2</v>
      </c>
      <c r="D414" s="49"/>
      <c r="E414" s="49"/>
      <c r="F414" s="50" t="s">
        <v>250</v>
      </c>
      <c r="G414" s="51">
        <f>+G415+G417+G419+G421</f>
        <v>0</v>
      </c>
      <c r="H414" s="51">
        <f>+H415+H417+H419+H421</f>
        <v>0</v>
      </c>
      <c r="I414" s="51">
        <f>+I415+I417+I419+I421</f>
        <v>0</v>
      </c>
      <c r="J414" s="51">
        <f>+J415+J417+J419+J421</f>
        <v>0</v>
      </c>
      <c r="K414" s="52">
        <f>+K415+K417+K419+K421</f>
        <v>0</v>
      </c>
    </row>
    <row r="415" spans="1:11" ht="12.75" x14ac:dyDescent="0.2">
      <c r="A415" s="53">
        <v>2</v>
      </c>
      <c r="B415" s="54">
        <v>6</v>
      </c>
      <c r="C415" s="54">
        <v>2</v>
      </c>
      <c r="D415" s="54">
        <v>1</v>
      </c>
      <c r="E415" s="54"/>
      <c r="F415" s="66" t="s">
        <v>417</v>
      </c>
      <c r="G415" s="72">
        <f>+G416</f>
        <v>0</v>
      </c>
      <c r="H415" s="72">
        <f>+H416</f>
        <v>0</v>
      </c>
      <c r="I415" s="72">
        <f>+I416</f>
        <v>0</v>
      </c>
      <c r="J415" s="72">
        <f>+J416</f>
        <v>0</v>
      </c>
      <c r="K415" s="73" t="str">
        <f>+K416</f>
        <v>0.00</v>
      </c>
    </row>
    <row r="416" spans="1:11" ht="12.75" x14ac:dyDescent="0.2">
      <c r="A416" s="67">
        <v>2</v>
      </c>
      <c r="B416" s="59">
        <v>6</v>
      </c>
      <c r="C416" s="59">
        <v>2</v>
      </c>
      <c r="D416" s="59">
        <v>1</v>
      </c>
      <c r="E416" s="59" t="s">
        <v>306</v>
      </c>
      <c r="F416" s="65" t="s">
        <v>417</v>
      </c>
      <c r="G416" s="69"/>
      <c r="H416" s="69"/>
      <c r="I416" s="69"/>
      <c r="J416" s="61">
        <f>SUBTOTAL(9,G416:I416)</f>
        <v>0</v>
      </c>
      <c r="K416" s="62" t="str">
        <f>IFERROR(J416/$J$18*100,"0.00")</f>
        <v>0.00</v>
      </c>
    </row>
    <row r="417" spans="1:11" ht="12.75" x14ac:dyDescent="0.2">
      <c r="A417" s="70">
        <v>2</v>
      </c>
      <c r="B417" s="54">
        <v>6</v>
      </c>
      <c r="C417" s="54">
        <v>2</v>
      </c>
      <c r="D417" s="54">
        <v>2</v>
      </c>
      <c r="E417" s="54"/>
      <c r="F417" s="79" t="s">
        <v>251</v>
      </c>
      <c r="G417" s="56">
        <f>+G418</f>
        <v>0</v>
      </c>
      <c r="H417" s="56">
        <f>+H418</f>
        <v>0</v>
      </c>
      <c r="I417" s="56">
        <f>+I418</f>
        <v>0</v>
      </c>
      <c r="J417" s="56">
        <f>+J418</f>
        <v>0</v>
      </c>
      <c r="K417" s="57" t="str">
        <f>+K418</f>
        <v>0.00</v>
      </c>
    </row>
    <row r="418" spans="1:11" ht="12.75" x14ac:dyDescent="0.2">
      <c r="A418" s="67">
        <v>2</v>
      </c>
      <c r="B418" s="59">
        <v>6</v>
      </c>
      <c r="C418" s="59">
        <v>2</v>
      </c>
      <c r="D418" s="59">
        <v>2</v>
      </c>
      <c r="E418" s="59" t="s">
        <v>306</v>
      </c>
      <c r="F418" s="65" t="s">
        <v>251</v>
      </c>
      <c r="G418" s="69"/>
      <c r="H418" s="69"/>
      <c r="I418" s="69"/>
      <c r="J418" s="61">
        <f>SUBTOTAL(9,G418:I418)</f>
        <v>0</v>
      </c>
      <c r="K418" s="62" t="str">
        <f>IFERROR(J418/$J$18*100,"0.00")</f>
        <v>0.00</v>
      </c>
    </row>
    <row r="419" spans="1:11" ht="12.75" x14ac:dyDescent="0.2">
      <c r="A419" s="53">
        <v>2</v>
      </c>
      <c r="B419" s="54">
        <v>6</v>
      </c>
      <c r="C419" s="54">
        <v>2</v>
      </c>
      <c r="D419" s="54">
        <v>3</v>
      </c>
      <c r="E419" s="54"/>
      <c r="F419" s="66" t="s">
        <v>252</v>
      </c>
      <c r="G419" s="72">
        <f>+G420</f>
        <v>0</v>
      </c>
      <c r="H419" s="72">
        <f>+H420</f>
        <v>0</v>
      </c>
      <c r="I419" s="72">
        <f>+I420</f>
        <v>0</v>
      </c>
      <c r="J419" s="72">
        <f>+J420</f>
        <v>0</v>
      </c>
      <c r="K419" s="73" t="str">
        <f>+K420</f>
        <v>0.00</v>
      </c>
    </row>
    <row r="420" spans="1:11" ht="12.75" x14ac:dyDescent="0.2">
      <c r="A420" s="67">
        <v>2</v>
      </c>
      <c r="B420" s="59">
        <v>6</v>
      </c>
      <c r="C420" s="59">
        <v>2</v>
      </c>
      <c r="D420" s="59">
        <v>3</v>
      </c>
      <c r="E420" s="59" t="s">
        <v>306</v>
      </c>
      <c r="F420" s="65" t="s">
        <v>252</v>
      </c>
      <c r="G420" s="69"/>
      <c r="H420" s="69"/>
      <c r="I420" s="69"/>
      <c r="J420" s="61">
        <f>SUBTOTAL(9,G420:I420)</f>
        <v>0</v>
      </c>
      <c r="K420" s="62" t="str">
        <f>IFERROR(J420/$J$18*100,"0.00")</f>
        <v>0.00</v>
      </c>
    </row>
    <row r="421" spans="1:11" ht="12.75" x14ac:dyDescent="0.2">
      <c r="A421" s="53">
        <v>2</v>
      </c>
      <c r="B421" s="54">
        <v>6</v>
      </c>
      <c r="C421" s="54">
        <v>2</v>
      </c>
      <c r="D421" s="54">
        <v>4</v>
      </c>
      <c r="E421" s="54"/>
      <c r="F421" s="66" t="s">
        <v>253</v>
      </c>
      <c r="G421" s="72">
        <f>+G422</f>
        <v>0</v>
      </c>
      <c r="H421" s="72">
        <f>+H422</f>
        <v>0</v>
      </c>
      <c r="I421" s="72">
        <f>+I422</f>
        <v>0</v>
      </c>
      <c r="J421" s="72">
        <f>+J422</f>
        <v>0</v>
      </c>
      <c r="K421" s="73" t="str">
        <f>+K422</f>
        <v>0.00</v>
      </c>
    </row>
    <row r="422" spans="1:11" ht="12.75" x14ac:dyDescent="0.2">
      <c r="A422" s="67">
        <v>2</v>
      </c>
      <c r="B422" s="59">
        <v>6</v>
      </c>
      <c r="C422" s="59">
        <v>2</v>
      </c>
      <c r="D422" s="59">
        <v>4</v>
      </c>
      <c r="E422" s="59" t="s">
        <v>306</v>
      </c>
      <c r="F422" s="65" t="s">
        <v>253</v>
      </c>
      <c r="G422" s="69"/>
      <c r="H422" s="69"/>
      <c r="I422" s="69"/>
      <c r="J422" s="61">
        <f>SUBTOTAL(9,G422:I422)</f>
        <v>0</v>
      </c>
      <c r="K422" s="62" t="str">
        <f>IFERROR(J422/$J$18*100,"0.00")</f>
        <v>0.00</v>
      </c>
    </row>
    <row r="423" spans="1:11" ht="12.75" x14ac:dyDescent="0.2">
      <c r="A423" s="48">
        <v>2</v>
      </c>
      <c r="B423" s="49">
        <v>6</v>
      </c>
      <c r="C423" s="49">
        <v>3</v>
      </c>
      <c r="D423" s="49"/>
      <c r="E423" s="49"/>
      <c r="F423" s="50" t="s">
        <v>254</v>
      </c>
      <c r="G423" s="51">
        <f>+G424+G426+G428+G430</f>
        <v>0</v>
      </c>
      <c r="H423" s="51">
        <f>+H424+H426+H428+H430</f>
        <v>0</v>
      </c>
      <c r="I423" s="51">
        <f>+I424+I426+I428+I430</f>
        <v>0</v>
      </c>
      <c r="J423" s="51">
        <f>+J424+J426+J428+J430</f>
        <v>0</v>
      </c>
      <c r="K423" s="52">
        <f>+K424+K426+K428+K430</f>
        <v>0</v>
      </c>
    </row>
    <row r="424" spans="1:11" ht="12.75" x14ac:dyDescent="0.2">
      <c r="A424" s="70">
        <v>2</v>
      </c>
      <c r="B424" s="54">
        <v>6</v>
      </c>
      <c r="C424" s="54">
        <v>3</v>
      </c>
      <c r="D424" s="54">
        <v>1</v>
      </c>
      <c r="E424" s="54"/>
      <c r="F424" s="79" t="s">
        <v>255</v>
      </c>
      <c r="G424" s="72">
        <f>+G425</f>
        <v>0</v>
      </c>
      <c r="H424" s="72">
        <f>+H425</f>
        <v>0</v>
      </c>
      <c r="I424" s="72">
        <f>+I425</f>
        <v>0</v>
      </c>
      <c r="J424" s="72">
        <f>+J425</f>
        <v>0</v>
      </c>
      <c r="K424" s="73" t="str">
        <f>+K425</f>
        <v>0.00</v>
      </c>
    </row>
    <row r="425" spans="1:11" ht="12.75" x14ac:dyDescent="0.2">
      <c r="A425" s="58">
        <v>2</v>
      </c>
      <c r="B425" s="59">
        <v>6</v>
      </c>
      <c r="C425" s="59">
        <v>3</v>
      </c>
      <c r="D425" s="59">
        <v>1</v>
      </c>
      <c r="E425" s="59" t="s">
        <v>306</v>
      </c>
      <c r="F425" s="60" t="s">
        <v>255</v>
      </c>
      <c r="G425" s="69"/>
      <c r="H425" s="69"/>
      <c r="I425" s="69"/>
      <c r="J425" s="61">
        <f>SUBTOTAL(9,G425:I425)</f>
        <v>0</v>
      </c>
      <c r="K425" s="62" t="str">
        <f>IFERROR(J425/$J$18*100,"0.00")</f>
        <v>0.00</v>
      </c>
    </row>
    <row r="426" spans="1:11" ht="12.75" x14ac:dyDescent="0.2">
      <c r="A426" s="53">
        <v>2</v>
      </c>
      <c r="B426" s="54">
        <v>6</v>
      </c>
      <c r="C426" s="54">
        <v>3</v>
      </c>
      <c r="D426" s="54">
        <v>2</v>
      </c>
      <c r="E426" s="54"/>
      <c r="F426" s="66" t="s">
        <v>256</v>
      </c>
      <c r="G426" s="72">
        <f>+G427</f>
        <v>0</v>
      </c>
      <c r="H426" s="72">
        <f>+H427</f>
        <v>0</v>
      </c>
      <c r="I426" s="72">
        <f>+I427</f>
        <v>0</v>
      </c>
      <c r="J426" s="72">
        <f>+J427</f>
        <v>0</v>
      </c>
      <c r="K426" s="73" t="str">
        <f>+K427</f>
        <v>0.00</v>
      </c>
    </row>
    <row r="427" spans="1:11" ht="12.75" x14ac:dyDescent="0.2">
      <c r="A427" s="67">
        <v>2</v>
      </c>
      <c r="B427" s="59">
        <v>6</v>
      </c>
      <c r="C427" s="59">
        <v>3</v>
      </c>
      <c r="D427" s="59">
        <v>2</v>
      </c>
      <c r="E427" s="59" t="s">
        <v>306</v>
      </c>
      <c r="F427" s="65" t="s">
        <v>256</v>
      </c>
      <c r="G427" s="69"/>
      <c r="H427" s="69"/>
      <c r="I427" s="69"/>
      <c r="J427" s="61">
        <f>SUBTOTAL(9,G427:I427)</f>
        <v>0</v>
      </c>
      <c r="K427" s="62" t="str">
        <f>IFERROR(J427/$J$18*100,"0.00")</f>
        <v>0.00</v>
      </c>
    </row>
    <row r="428" spans="1:11" ht="12.75" x14ac:dyDescent="0.2">
      <c r="A428" s="53">
        <v>2</v>
      </c>
      <c r="B428" s="54">
        <v>6</v>
      </c>
      <c r="C428" s="54">
        <v>3</v>
      </c>
      <c r="D428" s="54">
        <v>3</v>
      </c>
      <c r="E428" s="54"/>
      <c r="F428" s="66" t="s">
        <v>257</v>
      </c>
      <c r="G428" s="72">
        <f>+G429</f>
        <v>0</v>
      </c>
      <c r="H428" s="72">
        <f>+H429</f>
        <v>0</v>
      </c>
      <c r="I428" s="72">
        <f>+I429</f>
        <v>0</v>
      </c>
      <c r="J428" s="72">
        <f>+J429</f>
        <v>0</v>
      </c>
      <c r="K428" s="73" t="str">
        <f>+K429</f>
        <v>0.00</v>
      </c>
    </row>
    <row r="429" spans="1:11" ht="12.75" x14ac:dyDescent="0.2">
      <c r="A429" s="67">
        <v>2</v>
      </c>
      <c r="B429" s="59">
        <v>6</v>
      </c>
      <c r="C429" s="59">
        <v>3</v>
      </c>
      <c r="D429" s="59">
        <v>3</v>
      </c>
      <c r="E429" s="59" t="s">
        <v>306</v>
      </c>
      <c r="F429" s="65" t="s">
        <v>257</v>
      </c>
      <c r="G429" s="69"/>
      <c r="H429" s="69"/>
      <c r="I429" s="69"/>
      <c r="J429" s="61">
        <f>SUBTOTAL(9,G429:I429)</f>
        <v>0</v>
      </c>
      <c r="K429" s="62" t="str">
        <f>IFERROR(J429/$J$18*100,"0.00")</f>
        <v>0.00</v>
      </c>
    </row>
    <row r="430" spans="1:11" ht="12.75" x14ac:dyDescent="0.2">
      <c r="A430" s="53">
        <v>2</v>
      </c>
      <c r="B430" s="54">
        <v>6</v>
      </c>
      <c r="C430" s="54">
        <v>3</v>
      </c>
      <c r="D430" s="54">
        <v>4</v>
      </c>
      <c r="E430" s="54"/>
      <c r="F430" s="66" t="s">
        <v>258</v>
      </c>
      <c r="G430" s="72">
        <f>+G431</f>
        <v>0</v>
      </c>
      <c r="H430" s="72">
        <f>+H431</f>
        <v>0</v>
      </c>
      <c r="I430" s="72">
        <f>+I431</f>
        <v>0</v>
      </c>
      <c r="J430" s="72">
        <f>+J431</f>
        <v>0</v>
      </c>
      <c r="K430" s="73" t="str">
        <f>+K431</f>
        <v>0.00</v>
      </c>
    </row>
    <row r="431" spans="1:11" ht="12.75" x14ac:dyDescent="0.2">
      <c r="A431" s="67">
        <v>2</v>
      </c>
      <c r="B431" s="59">
        <v>6</v>
      </c>
      <c r="C431" s="59">
        <v>3</v>
      </c>
      <c r="D431" s="59">
        <v>4</v>
      </c>
      <c r="E431" s="59" t="s">
        <v>306</v>
      </c>
      <c r="F431" s="65" t="s">
        <v>258</v>
      </c>
      <c r="G431" s="69"/>
      <c r="H431" s="69"/>
      <c r="I431" s="69"/>
      <c r="J431" s="61">
        <f>SUBTOTAL(9,G431:I431)</f>
        <v>0</v>
      </c>
      <c r="K431" s="62" t="str">
        <f>IFERROR(J431/$J$18*100,"0.00")</f>
        <v>0.00</v>
      </c>
    </row>
    <row r="432" spans="1:11" ht="12.75" x14ac:dyDescent="0.2">
      <c r="A432" s="48">
        <v>2</v>
      </c>
      <c r="B432" s="49">
        <v>6</v>
      </c>
      <c r="C432" s="49">
        <v>4</v>
      </c>
      <c r="D432" s="49"/>
      <c r="E432" s="49"/>
      <c r="F432" s="50" t="s">
        <v>259</v>
      </c>
      <c r="G432" s="51">
        <f>+G433+G435+G437</f>
        <v>0</v>
      </c>
      <c r="H432" s="51">
        <f>+H433+H435+H437</f>
        <v>0</v>
      </c>
      <c r="I432" s="51">
        <f>+I433+I435+I437</f>
        <v>0</v>
      </c>
      <c r="J432" s="51">
        <f>+J433+J435+J437</f>
        <v>0</v>
      </c>
      <c r="K432" s="52">
        <f>+K433+K435+K437</f>
        <v>0</v>
      </c>
    </row>
    <row r="433" spans="1:11" ht="12.75" x14ac:dyDescent="0.2">
      <c r="A433" s="53">
        <v>2</v>
      </c>
      <c r="B433" s="54">
        <v>6</v>
      </c>
      <c r="C433" s="54">
        <v>4</v>
      </c>
      <c r="D433" s="54">
        <v>1</v>
      </c>
      <c r="E433" s="54"/>
      <c r="F433" s="66" t="s">
        <v>260</v>
      </c>
      <c r="G433" s="72">
        <f>+G434</f>
        <v>0</v>
      </c>
      <c r="H433" s="72">
        <f>+H434</f>
        <v>0</v>
      </c>
      <c r="I433" s="72">
        <f>+I434</f>
        <v>0</v>
      </c>
      <c r="J433" s="72">
        <f>+J434</f>
        <v>0</v>
      </c>
      <c r="K433" s="73" t="str">
        <f>+K434</f>
        <v>0.00</v>
      </c>
    </row>
    <row r="434" spans="1:11" ht="12.75" x14ac:dyDescent="0.2">
      <c r="A434" s="67">
        <v>2</v>
      </c>
      <c r="B434" s="59">
        <v>6</v>
      </c>
      <c r="C434" s="59">
        <v>4</v>
      </c>
      <c r="D434" s="59">
        <v>1</v>
      </c>
      <c r="E434" s="59" t="s">
        <v>306</v>
      </c>
      <c r="F434" s="65" t="s">
        <v>260</v>
      </c>
      <c r="G434" s="69"/>
      <c r="H434" s="69"/>
      <c r="I434" s="69"/>
      <c r="J434" s="122">
        <f>SUBTOTAL(9,G434:I434)</f>
        <v>0</v>
      </c>
      <c r="K434" s="123" t="str">
        <f>IFERROR(J434/$J$18*100,"0.00")</f>
        <v>0.00</v>
      </c>
    </row>
    <row r="435" spans="1:11" ht="12.75" x14ac:dyDescent="0.2">
      <c r="A435" s="53">
        <v>2</v>
      </c>
      <c r="B435" s="54">
        <v>6</v>
      </c>
      <c r="C435" s="54">
        <v>4</v>
      </c>
      <c r="D435" s="54">
        <v>2</v>
      </c>
      <c r="E435" s="54"/>
      <c r="F435" s="66" t="s">
        <v>261</v>
      </c>
      <c r="G435" s="72">
        <f>+G436</f>
        <v>0</v>
      </c>
      <c r="H435" s="72">
        <f>+H436</f>
        <v>0</v>
      </c>
      <c r="I435" s="72">
        <f>+I436</f>
        <v>0</v>
      </c>
      <c r="J435" s="72">
        <f>+J436</f>
        <v>0</v>
      </c>
      <c r="K435" s="73" t="str">
        <f>+K436</f>
        <v>0.00</v>
      </c>
    </row>
    <row r="436" spans="1:11" ht="12.75" x14ac:dyDescent="0.2">
      <c r="A436" s="67">
        <v>2</v>
      </c>
      <c r="B436" s="59">
        <v>6</v>
      </c>
      <c r="C436" s="59">
        <v>4</v>
      </c>
      <c r="D436" s="59">
        <v>2</v>
      </c>
      <c r="E436" s="59" t="s">
        <v>306</v>
      </c>
      <c r="F436" s="65" t="s">
        <v>261</v>
      </c>
      <c r="G436" s="69"/>
      <c r="H436" s="69"/>
      <c r="I436" s="69"/>
      <c r="J436" s="122">
        <f>SUBTOTAL(9,G436:I436)</f>
        <v>0</v>
      </c>
      <c r="K436" s="123" t="str">
        <f>IFERROR(J436/$J$18*100,"0.00")</f>
        <v>0.00</v>
      </c>
    </row>
    <row r="437" spans="1:11" ht="12.75" x14ac:dyDescent="0.2">
      <c r="A437" s="53">
        <v>2</v>
      </c>
      <c r="B437" s="54">
        <v>6</v>
      </c>
      <c r="C437" s="54">
        <v>4</v>
      </c>
      <c r="D437" s="54">
        <v>8</v>
      </c>
      <c r="E437" s="54"/>
      <c r="F437" s="66" t="s">
        <v>262</v>
      </c>
      <c r="G437" s="72">
        <f>+G438</f>
        <v>0</v>
      </c>
      <c r="H437" s="72">
        <f>+H438</f>
        <v>0</v>
      </c>
      <c r="I437" s="72">
        <f>+I438</f>
        <v>0</v>
      </c>
      <c r="J437" s="72">
        <f>+J438</f>
        <v>0</v>
      </c>
      <c r="K437" s="73" t="str">
        <f>+K438</f>
        <v>0.00</v>
      </c>
    </row>
    <row r="438" spans="1:11" ht="12.75" x14ac:dyDescent="0.2">
      <c r="A438" s="67">
        <v>2</v>
      </c>
      <c r="B438" s="59">
        <v>6</v>
      </c>
      <c r="C438" s="59">
        <v>4</v>
      </c>
      <c r="D438" s="59">
        <v>8</v>
      </c>
      <c r="E438" s="59" t="s">
        <v>306</v>
      </c>
      <c r="F438" s="65" t="s">
        <v>262</v>
      </c>
      <c r="G438" s="69"/>
      <c r="H438" s="69"/>
      <c r="I438" s="69"/>
      <c r="J438" s="122">
        <f>SUBTOTAL(9,G438:I438)</f>
        <v>0</v>
      </c>
      <c r="K438" s="123" t="str">
        <f>IFERROR(J438/$J$18*100,"0.00")</f>
        <v>0.00</v>
      </c>
    </row>
    <row r="439" spans="1:11" ht="12.75" x14ac:dyDescent="0.2">
      <c r="A439" s="48">
        <v>2</v>
      </c>
      <c r="B439" s="49">
        <v>6</v>
      </c>
      <c r="C439" s="49">
        <v>5</v>
      </c>
      <c r="D439" s="49"/>
      <c r="E439" s="49"/>
      <c r="F439" s="50" t="s">
        <v>263</v>
      </c>
      <c r="G439" s="51">
        <f>+G440+G442+G444+G446+G448+G450+G452</f>
        <v>0</v>
      </c>
      <c r="H439" s="51">
        <f>+H440+H442+H444+H446+H448+H450+H452</f>
        <v>0</v>
      </c>
      <c r="I439" s="51">
        <f>+I440+I442+I444+I446+I448+I450+I452</f>
        <v>0</v>
      </c>
      <c r="J439" s="51">
        <f>+J440+J442+J444+J446+J448+J450+J452</f>
        <v>0</v>
      </c>
      <c r="K439" s="52">
        <f>+K440+K442+K444+K446+K448+K450+K452</f>
        <v>0</v>
      </c>
    </row>
    <row r="440" spans="1:11" ht="12.75" x14ac:dyDescent="0.2">
      <c r="A440" s="53">
        <v>2</v>
      </c>
      <c r="B440" s="54">
        <v>6</v>
      </c>
      <c r="C440" s="54">
        <v>5</v>
      </c>
      <c r="D440" s="54">
        <v>2</v>
      </c>
      <c r="E440" s="54"/>
      <c r="F440" s="66" t="s">
        <v>264</v>
      </c>
      <c r="G440" s="72">
        <f>+G441</f>
        <v>0</v>
      </c>
      <c r="H440" s="72">
        <f>+H441</f>
        <v>0</v>
      </c>
      <c r="I440" s="72">
        <f>+I441</f>
        <v>0</v>
      </c>
      <c r="J440" s="72">
        <f>+J441</f>
        <v>0</v>
      </c>
      <c r="K440" s="73" t="str">
        <f>+K441</f>
        <v>0.00</v>
      </c>
    </row>
    <row r="441" spans="1:11" ht="12.75" x14ac:dyDescent="0.2">
      <c r="A441" s="58">
        <v>2</v>
      </c>
      <c r="B441" s="59">
        <v>6</v>
      </c>
      <c r="C441" s="59">
        <v>5</v>
      </c>
      <c r="D441" s="59">
        <v>2</v>
      </c>
      <c r="E441" s="59" t="s">
        <v>306</v>
      </c>
      <c r="F441" s="65" t="s">
        <v>264</v>
      </c>
      <c r="G441" s="69"/>
      <c r="H441" s="69"/>
      <c r="I441" s="69"/>
      <c r="J441" s="122">
        <f>SUBTOTAL(9,G441:I441)</f>
        <v>0</v>
      </c>
      <c r="K441" s="123" t="str">
        <f>IFERROR(J441/$J$18*100,"0.00")</f>
        <v>0.00</v>
      </c>
    </row>
    <row r="442" spans="1:11" ht="12.75" x14ac:dyDescent="0.2">
      <c r="A442" s="53">
        <v>2</v>
      </c>
      <c r="B442" s="54">
        <v>6</v>
      </c>
      <c r="C442" s="54">
        <v>5</v>
      </c>
      <c r="D442" s="54">
        <v>3</v>
      </c>
      <c r="E442" s="54"/>
      <c r="F442" s="66" t="s">
        <v>265</v>
      </c>
      <c r="G442" s="72">
        <f>+G443</f>
        <v>0</v>
      </c>
      <c r="H442" s="72">
        <f>+H443</f>
        <v>0</v>
      </c>
      <c r="I442" s="72">
        <f>+I443</f>
        <v>0</v>
      </c>
      <c r="J442" s="72">
        <f>+J443</f>
        <v>0</v>
      </c>
      <c r="K442" s="73" t="str">
        <f>+K443</f>
        <v>0.00</v>
      </c>
    </row>
    <row r="443" spans="1:11" ht="12.75" x14ac:dyDescent="0.2">
      <c r="A443" s="58">
        <v>2</v>
      </c>
      <c r="B443" s="59">
        <v>6</v>
      </c>
      <c r="C443" s="59">
        <v>5</v>
      </c>
      <c r="D443" s="59">
        <v>3</v>
      </c>
      <c r="E443" s="59" t="s">
        <v>306</v>
      </c>
      <c r="F443" s="65" t="s">
        <v>265</v>
      </c>
      <c r="G443" s="69"/>
      <c r="H443" s="69"/>
      <c r="I443" s="69"/>
      <c r="J443" s="122">
        <f>SUBTOTAL(9,G443:I443)</f>
        <v>0</v>
      </c>
      <c r="K443" s="123" t="str">
        <f>IFERROR(J443/$J$18*100,"0.00")</f>
        <v>0.00</v>
      </c>
    </row>
    <row r="444" spans="1:11" ht="12.75" x14ac:dyDescent="0.2">
      <c r="A444" s="53">
        <v>2</v>
      </c>
      <c r="B444" s="54">
        <v>6</v>
      </c>
      <c r="C444" s="54">
        <v>5</v>
      </c>
      <c r="D444" s="54">
        <v>4</v>
      </c>
      <c r="E444" s="54"/>
      <c r="F444" s="66" t="s">
        <v>266</v>
      </c>
      <c r="G444" s="72">
        <f>+G445</f>
        <v>0</v>
      </c>
      <c r="H444" s="72">
        <f>+H445</f>
        <v>0</v>
      </c>
      <c r="I444" s="72">
        <f>+I445</f>
        <v>0</v>
      </c>
      <c r="J444" s="72">
        <f>+J445</f>
        <v>0</v>
      </c>
      <c r="K444" s="73" t="str">
        <f>+K445</f>
        <v>0.00</v>
      </c>
    </row>
    <row r="445" spans="1:11" ht="12.75" x14ac:dyDescent="0.2">
      <c r="A445" s="58">
        <v>2</v>
      </c>
      <c r="B445" s="59">
        <v>6</v>
      </c>
      <c r="C445" s="59">
        <v>5</v>
      </c>
      <c r="D445" s="59">
        <v>4</v>
      </c>
      <c r="E445" s="59" t="s">
        <v>306</v>
      </c>
      <c r="F445" s="65" t="s">
        <v>266</v>
      </c>
      <c r="G445" s="69"/>
      <c r="H445" s="69"/>
      <c r="I445" s="69"/>
      <c r="J445" s="122">
        <f>SUBTOTAL(9,G445:I445)</f>
        <v>0</v>
      </c>
      <c r="K445" s="123" t="str">
        <f>IFERROR(J445/$J$18*100,"0.00")</f>
        <v>0.00</v>
      </c>
    </row>
    <row r="446" spans="1:11" ht="12.75" x14ac:dyDescent="0.2">
      <c r="A446" s="53">
        <v>2</v>
      </c>
      <c r="B446" s="54">
        <v>6</v>
      </c>
      <c r="C446" s="54">
        <v>5</v>
      </c>
      <c r="D446" s="54">
        <v>5</v>
      </c>
      <c r="E446" s="54"/>
      <c r="F446" s="66" t="s">
        <v>267</v>
      </c>
      <c r="G446" s="72">
        <f>+G447</f>
        <v>0</v>
      </c>
      <c r="H446" s="72">
        <f>+H447</f>
        <v>0</v>
      </c>
      <c r="I446" s="72">
        <f>+I447</f>
        <v>0</v>
      </c>
      <c r="J446" s="72">
        <f>+J447</f>
        <v>0</v>
      </c>
      <c r="K446" s="73" t="str">
        <f>+K447</f>
        <v>0.00</v>
      </c>
    </row>
    <row r="447" spans="1:11" ht="12.75" x14ac:dyDescent="0.2">
      <c r="A447" s="58">
        <v>2</v>
      </c>
      <c r="B447" s="59">
        <v>6</v>
      </c>
      <c r="C447" s="59">
        <v>5</v>
      </c>
      <c r="D447" s="59">
        <v>5</v>
      </c>
      <c r="E447" s="59" t="s">
        <v>306</v>
      </c>
      <c r="F447" s="65" t="s">
        <v>267</v>
      </c>
      <c r="G447" s="69"/>
      <c r="H447" s="69"/>
      <c r="I447" s="69"/>
      <c r="J447" s="122">
        <f>SUBTOTAL(9,G447:I447)</f>
        <v>0</v>
      </c>
      <c r="K447" s="123" t="str">
        <f>IFERROR(J447/$J$18*100,"0.00")</f>
        <v>0.00</v>
      </c>
    </row>
    <row r="448" spans="1:11" ht="12.75" x14ac:dyDescent="0.2">
      <c r="A448" s="53">
        <v>2</v>
      </c>
      <c r="B448" s="54">
        <v>6</v>
      </c>
      <c r="C448" s="54">
        <v>5</v>
      </c>
      <c r="D448" s="54">
        <v>6</v>
      </c>
      <c r="E448" s="54"/>
      <c r="F448" s="66" t="s">
        <v>268</v>
      </c>
      <c r="G448" s="72">
        <f>+G449</f>
        <v>0</v>
      </c>
      <c r="H448" s="72">
        <f>+H449</f>
        <v>0</v>
      </c>
      <c r="I448" s="72">
        <f>+I449</f>
        <v>0</v>
      </c>
      <c r="J448" s="72">
        <f>+J449</f>
        <v>0</v>
      </c>
      <c r="K448" s="73" t="str">
        <f>+K449</f>
        <v>0.00</v>
      </c>
    </row>
    <row r="449" spans="1:11" ht="12.75" x14ac:dyDescent="0.2">
      <c r="A449" s="58">
        <v>2</v>
      </c>
      <c r="B449" s="59">
        <v>6</v>
      </c>
      <c r="C449" s="59">
        <v>5</v>
      </c>
      <c r="D449" s="59">
        <v>6</v>
      </c>
      <c r="E449" s="59" t="s">
        <v>306</v>
      </c>
      <c r="F449" s="65" t="s">
        <v>268</v>
      </c>
      <c r="G449" s="69"/>
      <c r="H449" s="69"/>
      <c r="I449" s="69"/>
      <c r="J449" s="122">
        <f>SUBTOTAL(9,G449:I449)</f>
        <v>0</v>
      </c>
      <c r="K449" s="123" t="str">
        <f>IFERROR(J449/$J$18*100,"0.00")</f>
        <v>0.00</v>
      </c>
    </row>
    <row r="450" spans="1:11" ht="12.75" x14ac:dyDescent="0.2">
      <c r="A450" s="53">
        <v>2</v>
      </c>
      <c r="B450" s="54">
        <v>6</v>
      </c>
      <c r="C450" s="54">
        <v>5</v>
      </c>
      <c r="D450" s="54">
        <v>7</v>
      </c>
      <c r="E450" s="54"/>
      <c r="F450" s="66" t="s">
        <v>269</v>
      </c>
      <c r="G450" s="72">
        <f>+G451</f>
        <v>0</v>
      </c>
      <c r="H450" s="72">
        <f>+H451</f>
        <v>0</v>
      </c>
      <c r="I450" s="72">
        <f>+I451</f>
        <v>0</v>
      </c>
      <c r="J450" s="72">
        <f>+J451</f>
        <v>0</v>
      </c>
      <c r="K450" s="73" t="str">
        <f>+K451</f>
        <v>0.00</v>
      </c>
    </row>
    <row r="451" spans="1:11" ht="12.75" x14ac:dyDescent="0.2">
      <c r="A451" s="58">
        <v>2</v>
      </c>
      <c r="B451" s="59">
        <v>6</v>
      </c>
      <c r="C451" s="59">
        <v>5</v>
      </c>
      <c r="D451" s="59">
        <v>7</v>
      </c>
      <c r="E451" s="59" t="s">
        <v>306</v>
      </c>
      <c r="F451" s="65" t="s">
        <v>269</v>
      </c>
      <c r="G451" s="69"/>
      <c r="H451" s="69"/>
      <c r="I451" s="69"/>
      <c r="J451" s="122">
        <f>SUBTOTAL(9,G451:I451)</f>
        <v>0</v>
      </c>
      <c r="K451" s="123" t="str">
        <f>IFERROR(J451/$J$18*100,"0.00")</f>
        <v>0.00</v>
      </c>
    </row>
    <row r="452" spans="1:11" ht="12.75" x14ac:dyDescent="0.2">
      <c r="A452" s="53">
        <v>2</v>
      </c>
      <c r="B452" s="54">
        <v>6</v>
      </c>
      <c r="C452" s="54">
        <v>5</v>
      </c>
      <c r="D452" s="54">
        <v>8</v>
      </c>
      <c r="E452" s="54"/>
      <c r="F452" s="66" t="s">
        <v>270</v>
      </c>
      <c r="G452" s="72">
        <f>+G453</f>
        <v>0</v>
      </c>
      <c r="H452" s="72">
        <f>+H453</f>
        <v>0</v>
      </c>
      <c r="I452" s="72">
        <f>+I453</f>
        <v>0</v>
      </c>
      <c r="J452" s="72">
        <f>+J453</f>
        <v>0</v>
      </c>
      <c r="K452" s="73" t="str">
        <f>+K453</f>
        <v>0.00</v>
      </c>
    </row>
    <row r="453" spans="1:11" ht="12.75" x14ac:dyDescent="0.2">
      <c r="A453" s="58">
        <v>2</v>
      </c>
      <c r="B453" s="59">
        <v>6</v>
      </c>
      <c r="C453" s="59">
        <v>5</v>
      </c>
      <c r="D453" s="59">
        <v>8</v>
      </c>
      <c r="E453" s="59" t="s">
        <v>306</v>
      </c>
      <c r="F453" s="65" t="s">
        <v>270</v>
      </c>
      <c r="G453" s="69"/>
      <c r="H453" s="69"/>
      <c r="I453" s="69"/>
      <c r="J453" s="122">
        <f>SUBTOTAL(9,G453:I453)</f>
        <v>0</v>
      </c>
      <c r="K453" s="123" t="str">
        <f>IFERROR(J453/$J$18*100,"0.00")</f>
        <v>0.00</v>
      </c>
    </row>
    <row r="454" spans="1:11" ht="12.75" x14ac:dyDescent="0.2">
      <c r="A454" s="48">
        <v>2</v>
      </c>
      <c r="B454" s="49">
        <v>6</v>
      </c>
      <c r="C454" s="49">
        <v>6</v>
      </c>
      <c r="D454" s="49"/>
      <c r="E454" s="49"/>
      <c r="F454" s="50" t="s">
        <v>418</v>
      </c>
      <c r="G454" s="51">
        <f>+G455+G457</f>
        <v>0</v>
      </c>
      <c r="H454" s="51">
        <f>+H455+H457</f>
        <v>0</v>
      </c>
      <c r="I454" s="51">
        <f>+I455+I457</f>
        <v>0</v>
      </c>
      <c r="J454" s="51">
        <f>+J455+J457</f>
        <v>0</v>
      </c>
      <c r="K454" s="52">
        <f>+K455+K457</f>
        <v>0</v>
      </c>
    </row>
    <row r="455" spans="1:11" ht="12.75" x14ac:dyDescent="0.2">
      <c r="A455" s="53">
        <v>2</v>
      </c>
      <c r="B455" s="54">
        <v>6</v>
      </c>
      <c r="C455" s="54">
        <v>6</v>
      </c>
      <c r="D455" s="54">
        <v>1</v>
      </c>
      <c r="E455" s="54"/>
      <c r="F455" s="79" t="s">
        <v>419</v>
      </c>
      <c r="G455" s="56">
        <f>+G456</f>
        <v>0</v>
      </c>
      <c r="H455" s="56">
        <f>+H456</f>
        <v>0</v>
      </c>
      <c r="I455" s="56">
        <f>+I456</f>
        <v>0</v>
      </c>
      <c r="J455" s="56">
        <f>+J456</f>
        <v>0</v>
      </c>
      <c r="K455" s="57" t="str">
        <f>+K456</f>
        <v>0.00</v>
      </c>
    </row>
    <row r="456" spans="1:11" ht="12.75" x14ac:dyDescent="0.2">
      <c r="A456" s="58">
        <v>2</v>
      </c>
      <c r="B456" s="59">
        <v>6</v>
      </c>
      <c r="C456" s="59">
        <v>6</v>
      </c>
      <c r="D456" s="59">
        <v>1</v>
      </c>
      <c r="E456" s="59" t="s">
        <v>306</v>
      </c>
      <c r="F456" s="65" t="s">
        <v>419</v>
      </c>
      <c r="G456" s="69"/>
      <c r="H456" s="69"/>
      <c r="I456" s="69"/>
      <c r="J456" s="122">
        <f>SUBTOTAL(9,G456:I456)</f>
        <v>0</v>
      </c>
      <c r="K456" s="123" t="str">
        <f>IFERROR(J456/$J$18*100,"0.00")</f>
        <v>0.00</v>
      </c>
    </row>
    <row r="457" spans="1:11" ht="12.75" x14ac:dyDescent="0.2">
      <c r="A457" s="53">
        <v>2</v>
      </c>
      <c r="B457" s="54">
        <v>6</v>
      </c>
      <c r="C457" s="54">
        <v>6</v>
      </c>
      <c r="D457" s="54">
        <v>2</v>
      </c>
      <c r="E457" s="54"/>
      <c r="F457" s="79" t="s">
        <v>420</v>
      </c>
      <c r="G457" s="72">
        <f>+G458</f>
        <v>0</v>
      </c>
      <c r="H457" s="72">
        <f>+H458</f>
        <v>0</v>
      </c>
      <c r="I457" s="72">
        <f>+I458</f>
        <v>0</v>
      </c>
      <c r="J457" s="72">
        <f>+J458</f>
        <v>0</v>
      </c>
      <c r="K457" s="73" t="str">
        <f>+K458</f>
        <v>0.00</v>
      </c>
    </row>
    <row r="458" spans="1:11" ht="12.75" x14ac:dyDescent="0.2">
      <c r="A458" s="58">
        <v>2</v>
      </c>
      <c r="B458" s="59">
        <v>6</v>
      </c>
      <c r="C458" s="59">
        <v>6</v>
      </c>
      <c r="D458" s="59">
        <v>2</v>
      </c>
      <c r="E458" s="59" t="s">
        <v>306</v>
      </c>
      <c r="F458" s="65" t="s">
        <v>420</v>
      </c>
      <c r="G458" s="69"/>
      <c r="H458" s="69"/>
      <c r="I458" s="69"/>
      <c r="J458" s="122">
        <f>SUBTOTAL(9,G458:I458)</f>
        <v>0</v>
      </c>
      <c r="K458" s="123" t="str">
        <f>IFERROR(J458/$J$18*100,"0.00")</f>
        <v>0.00</v>
      </c>
    </row>
    <row r="459" spans="1:11" ht="12.75" x14ac:dyDescent="0.2">
      <c r="A459" s="48">
        <v>2</v>
      </c>
      <c r="B459" s="49">
        <v>6</v>
      </c>
      <c r="C459" s="49">
        <v>8</v>
      </c>
      <c r="D459" s="49"/>
      <c r="E459" s="49"/>
      <c r="F459" s="50" t="s">
        <v>271</v>
      </c>
      <c r="G459" s="51">
        <f>+G460+G462+G465+G467+G469+G471+G476</f>
        <v>0</v>
      </c>
      <c r="H459" s="51">
        <f>+H460+H462+H465+H467+H469+H471+H476</f>
        <v>0</v>
      </c>
      <c r="I459" s="51">
        <f>+I460+I462+I465+I467+I469+I471+I476</f>
        <v>0</v>
      </c>
      <c r="J459" s="51">
        <f>+J460+J462+J465+J467+J469+J471+J476</f>
        <v>0</v>
      </c>
      <c r="K459" s="52">
        <f>+K460+K462+K465+K467+K469+K471+K476</f>
        <v>0</v>
      </c>
    </row>
    <row r="460" spans="1:11" ht="12.75" x14ac:dyDescent="0.2">
      <c r="A460" s="53">
        <v>2</v>
      </c>
      <c r="B460" s="54">
        <v>6</v>
      </c>
      <c r="C460" s="54">
        <v>8</v>
      </c>
      <c r="D460" s="54">
        <v>1</v>
      </c>
      <c r="E460" s="54"/>
      <c r="F460" s="66" t="s">
        <v>272</v>
      </c>
      <c r="G460" s="72">
        <f>+G461</f>
        <v>0</v>
      </c>
      <c r="H460" s="72">
        <f>+H461</f>
        <v>0</v>
      </c>
      <c r="I460" s="72">
        <f>+I461</f>
        <v>0</v>
      </c>
      <c r="J460" s="72">
        <f>+J461</f>
        <v>0</v>
      </c>
      <c r="K460" s="73" t="str">
        <f>+K461</f>
        <v>0.00</v>
      </c>
    </row>
    <row r="461" spans="1:11" ht="12.75" x14ac:dyDescent="0.2">
      <c r="A461" s="58">
        <v>2</v>
      </c>
      <c r="B461" s="59">
        <v>6</v>
      </c>
      <c r="C461" s="59">
        <v>8</v>
      </c>
      <c r="D461" s="59">
        <v>1</v>
      </c>
      <c r="E461" s="59" t="s">
        <v>306</v>
      </c>
      <c r="F461" s="65" t="s">
        <v>272</v>
      </c>
      <c r="G461" s="69"/>
      <c r="H461" s="69"/>
      <c r="I461" s="69"/>
      <c r="J461" s="122">
        <f>SUBTOTAL(9,G461:I461)</f>
        <v>0</v>
      </c>
      <c r="K461" s="123" t="str">
        <f>IFERROR(J461/$J$18*100,"0.00")</f>
        <v>0.00</v>
      </c>
    </row>
    <row r="462" spans="1:11" ht="12.75" x14ac:dyDescent="0.2">
      <c r="A462" s="53">
        <v>2</v>
      </c>
      <c r="B462" s="54">
        <v>6</v>
      </c>
      <c r="C462" s="54">
        <v>8</v>
      </c>
      <c r="D462" s="54">
        <v>3</v>
      </c>
      <c r="E462" s="54"/>
      <c r="F462" s="66" t="s">
        <v>273</v>
      </c>
      <c r="G462" s="72">
        <f>+G463+G464</f>
        <v>0</v>
      </c>
      <c r="H462" s="72">
        <f>+H463+H464</f>
        <v>0</v>
      </c>
      <c r="I462" s="72">
        <f>+I463+I464</f>
        <v>0</v>
      </c>
      <c r="J462" s="72">
        <f>+J463+J464</f>
        <v>0</v>
      </c>
      <c r="K462" s="73">
        <f>+K463+K464</f>
        <v>0</v>
      </c>
    </row>
    <row r="463" spans="1:11" ht="12.75" x14ac:dyDescent="0.2">
      <c r="A463" s="67">
        <v>2</v>
      </c>
      <c r="B463" s="59">
        <v>6</v>
      </c>
      <c r="C463" s="59">
        <v>8</v>
      </c>
      <c r="D463" s="59">
        <v>3</v>
      </c>
      <c r="E463" s="59" t="s">
        <v>306</v>
      </c>
      <c r="F463" s="65" t="s">
        <v>274</v>
      </c>
      <c r="G463" s="61"/>
      <c r="H463" s="61"/>
      <c r="I463" s="61"/>
      <c r="J463" s="122">
        <f>SUBTOTAL(9,G463:I463)</f>
        <v>0</v>
      </c>
      <c r="K463" s="123" t="str">
        <f>IFERROR(J463/$J$18*100,"0.00")</f>
        <v>0.00</v>
      </c>
    </row>
    <row r="464" spans="1:11" ht="12.75" x14ac:dyDescent="0.2">
      <c r="A464" s="67">
        <v>2</v>
      </c>
      <c r="B464" s="59">
        <v>6</v>
      </c>
      <c r="C464" s="59">
        <v>8</v>
      </c>
      <c r="D464" s="59">
        <v>3</v>
      </c>
      <c r="E464" s="59" t="s">
        <v>307</v>
      </c>
      <c r="F464" s="65" t="s">
        <v>275</v>
      </c>
      <c r="G464" s="69"/>
      <c r="H464" s="69"/>
      <c r="I464" s="69"/>
      <c r="J464" s="122">
        <f>SUBTOTAL(9,G464:I464)</f>
        <v>0</v>
      </c>
      <c r="K464" s="123" t="str">
        <f>IFERROR(J464/$J$18*100,"0.00")</f>
        <v>0.00</v>
      </c>
    </row>
    <row r="465" spans="1:11" ht="12.75" x14ac:dyDescent="0.2">
      <c r="A465" s="53">
        <v>2</v>
      </c>
      <c r="B465" s="54">
        <v>6</v>
      </c>
      <c r="C465" s="54">
        <v>8</v>
      </c>
      <c r="D465" s="54">
        <v>5</v>
      </c>
      <c r="E465" s="54"/>
      <c r="F465" s="66" t="s">
        <v>276</v>
      </c>
      <c r="G465" s="72">
        <f>+G466</f>
        <v>0</v>
      </c>
      <c r="H465" s="72">
        <f>+H466</f>
        <v>0</v>
      </c>
      <c r="I465" s="72">
        <f>+I466</f>
        <v>0</v>
      </c>
      <c r="J465" s="72">
        <f>+J466</f>
        <v>0</v>
      </c>
      <c r="K465" s="73" t="str">
        <f>+K466</f>
        <v>0.00</v>
      </c>
    </row>
    <row r="466" spans="1:11" ht="12.75" x14ac:dyDescent="0.2">
      <c r="A466" s="67">
        <v>2</v>
      </c>
      <c r="B466" s="59">
        <v>6</v>
      </c>
      <c r="C466" s="59">
        <v>8</v>
      </c>
      <c r="D466" s="59">
        <v>5</v>
      </c>
      <c r="E466" s="59" t="s">
        <v>306</v>
      </c>
      <c r="F466" s="65" t="s">
        <v>276</v>
      </c>
      <c r="G466" s="69"/>
      <c r="H466" s="69"/>
      <c r="I466" s="69"/>
      <c r="J466" s="122">
        <f>SUBTOTAL(9,G466:I466)</f>
        <v>0</v>
      </c>
      <c r="K466" s="123" t="str">
        <f>IFERROR(J466/$J$18*100,"0.00")</f>
        <v>0.00</v>
      </c>
    </row>
    <row r="467" spans="1:11" ht="12.75" x14ac:dyDescent="0.2">
      <c r="A467" s="53">
        <v>2</v>
      </c>
      <c r="B467" s="54">
        <v>6</v>
      </c>
      <c r="C467" s="54">
        <v>8</v>
      </c>
      <c r="D467" s="54">
        <v>6</v>
      </c>
      <c r="E467" s="54"/>
      <c r="F467" s="66" t="s">
        <v>277</v>
      </c>
      <c r="G467" s="72">
        <f>+G468</f>
        <v>0</v>
      </c>
      <c r="H467" s="72">
        <f>+H468</f>
        <v>0</v>
      </c>
      <c r="I467" s="72">
        <f>+I468</f>
        <v>0</v>
      </c>
      <c r="J467" s="72">
        <f>+J468</f>
        <v>0</v>
      </c>
      <c r="K467" s="73" t="str">
        <f>+K468</f>
        <v>0.00</v>
      </c>
    </row>
    <row r="468" spans="1:11" ht="12.75" x14ac:dyDescent="0.2">
      <c r="A468" s="67">
        <v>2</v>
      </c>
      <c r="B468" s="59">
        <v>6</v>
      </c>
      <c r="C468" s="59">
        <v>8</v>
      </c>
      <c r="D468" s="59">
        <v>6</v>
      </c>
      <c r="E468" s="59" t="s">
        <v>306</v>
      </c>
      <c r="F468" s="65" t="s">
        <v>277</v>
      </c>
      <c r="G468" s="69"/>
      <c r="H468" s="69"/>
      <c r="I468" s="69"/>
      <c r="J468" s="122">
        <f>SUBTOTAL(9,G468:I468)</f>
        <v>0</v>
      </c>
      <c r="K468" s="123" t="str">
        <f>IFERROR(J468/$J$18*100,"0.00")</f>
        <v>0.00</v>
      </c>
    </row>
    <row r="469" spans="1:11" ht="12.75" x14ac:dyDescent="0.2">
      <c r="A469" s="70">
        <v>2</v>
      </c>
      <c r="B469" s="54">
        <v>6</v>
      </c>
      <c r="C469" s="54">
        <v>8</v>
      </c>
      <c r="D469" s="54">
        <v>7</v>
      </c>
      <c r="E469" s="54"/>
      <c r="F469" s="79" t="s">
        <v>278</v>
      </c>
      <c r="G469" s="72">
        <f>+G470</f>
        <v>0</v>
      </c>
      <c r="H469" s="72">
        <f>+H470</f>
        <v>0</v>
      </c>
      <c r="I469" s="72">
        <f>+I470</f>
        <v>0</v>
      </c>
      <c r="J469" s="72">
        <f>+J470</f>
        <v>0</v>
      </c>
      <c r="K469" s="73" t="str">
        <f>+K470</f>
        <v>0.00</v>
      </c>
    </row>
    <row r="470" spans="1:11" ht="12.75" x14ac:dyDescent="0.2">
      <c r="A470" s="67">
        <v>2</v>
      </c>
      <c r="B470" s="59">
        <v>6</v>
      </c>
      <c r="C470" s="59">
        <v>8</v>
      </c>
      <c r="D470" s="59">
        <v>7</v>
      </c>
      <c r="E470" s="59" t="s">
        <v>306</v>
      </c>
      <c r="F470" s="65" t="s">
        <v>278</v>
      </c>
      <c r="G470" s="69"/>
      <c r="H470" s="69"/>
      <c r="I470" s="69"/>
      <c r="J470" s="122">
        <f>SUBTOTAL(9,G470:I470)</f>
        <v>0</v>
      </c>
      <c r="K470" s="123" t="str">
        <f>IFERROR(J470/$J$18*100,"0.00")</f>
        <v>0.00</v>
      </c>
    </row>
    <row r="471" spans="1:11" ht="12.75" x14ac:dyDescent="0.2">
      <c r="A471" s="53">
        <v>2</v>
      </c>
      <c r="B471" s="54">
        <v>6</v>
      </c>
      <c r="C471" s="54">
        <v>8</v>
      </c>
      <c r="D471" s="54">
        <v>8</v>
      </c>
      <c r="E471" s="54"/>
      <c r="F471" s="79" t="s">
        <v>279</v>
      </c>
      <c r="G471" s="72">
        <f>+G472+G473+G474+G475</f>
        <v>0</v>
      </c>
      <c r="H471" s="72">
        <f>+H472+H473+H474+H475</f>
        <v>0</v>
      </c>
      <c r="I471" s="72">
        <f>+I472+I473+I474+I475</f>
        <v>0</v>
      </c>
      <c r="J471" s="72">
        <f>+J472+J473+J474+J475</f>
        <v>0</v>
      </c>
      <c r="K471" s="73">
        <f>+K472+K473+K474+K475</f>
        <v>0</v>
      </c>
    </row>
    <row r="472" spans="1:11" ht="12.75" x14ac:dyDescent="0.2">
      <c r="A472" s="67">
        <v>2</v>
      </c>
      <c r="B472" s="59">
        <v>6</v>
      </c>
      <c r="C472" s="59">
        <v>8</v>
      </c>
      <c r="D472" s="59">
        <v>8</v>
      </c>
      <c r="E472" s="59" t="s">
        <v>306</v>
      </c>
      <c r="F472" s="65" t="s">
        <v>280</v>
      </c>
      <c r="G472" s="61"/>
      <c r="H472" s="61"/>
      <c r="I472" s="61"/>
      <c r="J472" s="122">
        <f>SUBTOTAL(9,G472:I472)</f>
        <v>0</v>
      </c>
      <c r="K472" s="123" t="str">
        <f>IFERROR(J472/$J$18*100,"0.00")</f>
        <v>0.00</v>
      </c>
    </row>
    <row r="473" spans="1:11" ht="12.75" x14ac:dyDescent="0.2">
      <c r="A473" s="67">
        <v>2</v>
      </c>
      <c r="B473" s="59">
        <v>6</v>
      </c>
      <c r="C473" s="59">
        <v>8</v>
      </c>
      <c r="D473" s="59">
        <v>8</v>
      </c>
      <c r="E473" s="59" t="s">
        <v>307</v>
      </c>
      <c r="F473" s="65" t="s">
        <v>281</v>
      </c>
      <c r="G473" s="61"/>
      <c r="H473" s="61"/>
      <c r="I473" s="61"/>
      <c r="J473" s="122">
        <f>SUBTOTAL(9,G473:I473)</f>
        <v>0</v>
      </c>
      <c r="K473" s="123" t="str">
        <f>IFERROR(J473/$J$18*100,"0.00")</f>
        <v>0.00</v>
      </c>
    </row>
    <row r="474" spans="1:11" ht="12.75" x14ac:dyDescent="0.2">
      <c r="A474" s="67">
        <v>2</v>
      </c>
      <c r="B474" s="59">
        <v>6</v>
      </c>
      <c r="C474" s="59">
        <v>8</v>
      </c>
      <c r="D474" s="59">
        <v>8</v>
      </c>
      <c r="E474" s="59" t="s">
        <v>308</v>
      </c>
      <c r="F474" s="65" t="s">
        <v>282</v>
      </c>
      <c r="G474" s="61"/>
      <c r="H474" s="61"/>
      <c r="I474" s="61"/>
      <c r="J474" s="122">
        <f>SUBTOTAL(9,G474:I474)</f>
        <v>0</v>
      </c>
      <c r="K474" s="123" t="str">
        <f>IFERROR(J474/$J$18*100,"0.00")</f>
        <v>0.00</v>
      </c>
    </row>
    <row r="475" spans="1:11" ht="12.75" x14ac:dyDescent="0.2">
      <c r="A475" s="67">
        <v>2</v>
      </c>
      <c r="B475" s="59">
        <v>6</v>
      </c>
      <c r="C475" s="59">
        <v>8</v>
      </c>
      <c r="D475" s="59">
        <v>8</v>
      </c>
      <c r="E475" s="59" t="s">
        <v>309</v>
      </c>
      <c r="F475" s="65" t="s">
        <v>283</v>
      </c>
      <c r="G475" s="69"/>
      <c r="H475" s="69"/>
      <c r="I475" s="69"/>
      <c r="J475" s="122">
        <f>SUBTOTAL(9,G475:I475)</f>
        <v>0</v>
      </c>
      <c r="K475" s="123" t="str">
        <f>IFERROR(J475/$J$18*100,"0.00")</f>
        <v>0.00</v>
      </c>
    </row>
    <row r="476" spans="1:11" ht="12.75" x14ac:dyDescent="0.2">
      <c r="A476" s="53">
        <v>2</v>
      </c>
      <c r="B476" s="54">
        <v>6</v>
      </c>
      <c r="C476" s="54">
        <v>8</v>
      </c>
      <c r="D476" s="54">
        <v>9</v>
      </c>
      <c r="E476" s="54"/>
      <c r="F476" s="79" t="s">
        <v>284</v>
      </c>
      <c r="G476" s="72">
        <f>+G477</f>
        <v>0</v>
      </c>
      <c r="H476" s="72">
        <f>+H477</f>
        <v>0</v>
      </c>
      <c r="I476" s="72">
        <f>+I477</f>
        <v>0</v>
      </c>
      <c r="J476" s="72">
        <f>+J477</f>
        <v>0</v>
      </c>
      <c r="K476" s="73" t="str">
        <f>+K477</f>
        <v>0.00</v>
      </c>
    </row>
    <row r="477" spans="1:11" ht="12.75" x14ac:dyDescent="0.2">
      <c r="A477" s="67">
        <v>2</v>
      </c>
      <c r="B477" s="59">
        <v>6</v>
      </c>
      <c r="C477" s="59">
        <v>8</v>
      </c>
      <c r="D477" s="59">
        <v>9</v>
      </c>
      <c r="E477" s="59" t="s">
        <v>306</v>
      </c>
      <c r="F477" s="65" t="s">
        <v>284</v>
      </c>
      <c r="G477" s="69"/>
      <c r="H477" s="69"/>
      <c r="I477" s="69"/>
      <c r="J477" s="122">
        <f>SUBTOTAL(9,G477:I477)</f>
        <v>0</v>
      </c>
      <c r="K477" s="123" t="str">
        <f>IFERROR(J477/$J$18*100,"0.00")</f>
        <v>0.00</v>
      </c>
    </row>
    <row r="478" spans="1:11" ht="12.75" x14ac:dyDescent="0.2">
      <c r="A478" s="48">
        <v>2</v>
      </c>
      <c r="B478" s="49">
        <v>6</v>
      </c>
      <c r="C478" s="49">
        <v>9</v>
      </c>
      <c r="D478" s="49"/>
      <c r="E478" s="49"/>
      <c r="F478" s="50" t="s">
        <v>421</v>
      </c>
      <c r="G478" s="51">
        <f>+G479+G481+G483</f>
        <v>0</v>
      </c>
      <c r="H478" s="51">
        <f>+H479+H481+H483</f>
        <v>0</v>
      </c>
      <c r="I478" s="51">
        <f>+I479+I481+I483</f>
        <v>0</v>
      </c>
      <c r="J478" s="51">
        <f>+J479+J481+J483</f>
        <v>0</v>
      </c>
      <c r="K478" s="52">
        <f>+K479+K481+K483</f>
        <v>0</v>
      </c>
    </row>
    <row r="479" spans="1:11" ht="12.75" x14ac:dyDescent="0.2">
      <c r="A479" s="70">
        <v>2</v>
      </c>
      <c r="B479" s="54">
        <v>6</v>
      </c>
      <c r="C479" s="54">
        <v>9</v>
      </c>
      <c r="D479" s="54">
        <v>1</v>
      </c>
      <c r="E479" s="54"/>
      <c r="F479" s="79" t="s">
        <v>422</v>
      </c>
      <c r="G479" s="56">
        <f>+G480</f>
        <v>0</v>
      </c>
      <c r="H479" s="56">
        <f>+H480</f>
        <v>0</v>
      </c>
      <c r="I479" s="56">
        <f>+I480</f>
        <v>0</v>
      </c>
      <c r="J479" s="56">
        <f>+J480</f>
        <v>0</v>
      </c>
      <c r="K479" s="57" t="str">
        <f>+K480</f>
        <v>0.00</v>
      </c>
    </row>
    <row r="480" spans="1:11" ht="12.75" x14ac:dyDescent="0.2">
      <c r="A480" s="67">
        <v>2</v>
      </c>
      <c r="B480" s="59">
        <v>6</v>
      </c>
      <c r="C480" s="59">
        <v>9</v>
      </c>
      <c r="D480" s="59">
        <v>1</v>
      </c>
      <c r="E480" s="59" t="s">
        <v>306</v>
      </c>
      <c r="F480" s="65" t="s">
        <v>422</v>
      </c>
      <c r="G480" s="69"/>
      <c r="H480" s="69"/>
      <c r="I480" s="69"/>
      <c r="J480" s="122">
        <f>SUBTOTAL(9,G480:I480)</f>
        <v>0</v>
      </c>
      <c r="K480" s="123" t="str">
        <f>IFERROR(J480/$J$18*100,"0.00")</f>
        <v>0.00</v>
      </c>
    </row>
    <row r="481" spans="1:11" ht="12.75" x14ac:dyDescent="0.2">
      <c r="A481" s="70">
        <v>2</v>
      </c>
      <c r="B481" s="54">
        <v>6</v>
      </c>
      <c r="C481" s="54">
        <v>9</v>
      </c>
      <c r="D481" s="54">
        <v>2</v>
      </c>
      <c r="E481" s="54"/>
      <c r="F481" s="79" t="s">
        <v>423</v>
      </c>
      <c r="G481" s="56">
        <f>+G482</f>
        <v>0</v>
      </c>
      <c r="H481" s="56">
        <f>+H482</f>
        <v>0</v>
      </c>
      <c r="I481" s="56">
        <f>+I482</f>
        <v>0</v>
      </c>
      <c r="J481" s="56">
        <f>+J482</f>
        <v>0</v>
      </c>
      <c r="K481" s="57" t="str">
        <f>+K482</f>
        <v>0.00</v>
      </c>
    </row>
    <row r="482" spans="1:11" ht="12.75" x14ac:dyDescent="0.2">
      <c r="A482" s="67">
        <v>2</v>
      </c>
      <c r="B482" s="59">
        <v>6</v>
      </c>
      <c r="C482" s="59">
        <v>9</v>
      </c>
      <c r="D482" s="59">
        <v>2</v>
      </c>
      <c r="E482" s="59" t="s">
        <v>306</v>
      </c>
      <c r="F482" s="65" t="s">
        <v>423</v>
      </c>
      <c r="G482" s="69"/>
      <c r="H482" s="69"/>
      <c r="I482" s="69"/>
      <c r="J482" s="122">
        <f>SUBTOTAL(9,G482:I482)</f>
        <v>0</v>
      </c>
      <c r="K482" s="123" t="str">
        <f>IFERROR(J482/$J$18*100,"0.00")</f>
        <v>0.00</v>
      </c>
    </row>
    <row r="483" spans="1:11" ht="12.75" x14ac:dyDescent="0.2">
      <c r="A483" s="70">
        <v>2</v>
      </c>
      <c r="B483" s="54">
        <v>6</v>
      </c>
      <c r="C483" s="54">
        <v>9</v>
      </c>
      <c r="D483" s="54">
        <v>9</v>
      </c>
      <c r="E483" s="54"/>
      <c r="F483" s="79" t="s">
        <v>424</v>
      </c>
      <c r="G483" s="56">
        <f>+G484</f>
        <v>0</v>
      </c>
      <c r="H483" s="56">
        <f>+H484</f>
        <v>0</v>
      </c>
      <c r="I483" s="56">
        <f>+I484</f>
        <v>0</v>
      </c>
      <c r="J483" s="56">
        <f>+J484</f>
        <v>0</v>
      </c>
      <c r="K483" s="57" t="str">
        <f>+K484</f>
        <v>0.00</v>
      </c>
    </row>
    <row r="484" spans="1:11" ht="12.75" x14ac:dyDescent="0.2">
      <c r="A484" s="67">
        <v>2</v>
      </c>
      <c r="B484" s="59">
        <v>6</v>
      </c>
      <c r="C484" s="59">
        <v>9</v>
      </c>
      <c r="D484" s="59">
        <v>9</v>
      </c>
      <c r="E484" s="59" t="s">
        <v>306</v>
      </c>
      <c r="F484" s="65" t="s">
        <v>424</v>
      </c>
      <c r="G484" s="69"/>
      <c r="H484" s="69"/>
      <c r="I484" s="69"/>
      <c r="J484" s="122">
        <f>SUBTOTAL(9,G484:I484)</f>
        <v>0</v>
      </c>
      <c r="K484" s="123" t="str">
        <f>IFERROR(J484/$J$18*100,"0.00")</f>
        <v>0.00</v>
      </c>
    </row>
    <row r="485" spans="1:11" ht="12.75" x14ac:dyDescent="0.2">
      <c r="A485" s="42">
        <v>2</v>
      </c>
      <c r="B485" s="43">
        <v>7</v>
      </c>
      <c r="C485" s="44"/>
      <c r="D485" s="44"/>
      <c r="E485" s="44"/>
      <c r="F485" s="45" t="s">
        <v>285</v>
      </c>
      <c r="G485" s="46">
        <f>+G486+G497+G510</f>
        <v>0</v>
      </c>
      <c r="H485" s="46">
        <f>+H486+H497+H510</f>
        <v>0</v>
      </c>
      <c r="I485" s="46">
        <f>+I486+I497+I510</f>
        <v>0</v>
      </c>
      <c r="J485" s="46">
        <f>+J486+J497+J510</f>
        <v>0</v>
      </c>
      <c r="K485" s="47">
        <f>+K486+K497+K510</f>
        <v>0</v>
      </c>
    </row>
    <row r="486" spans="1:11" ht="12.75" x14ac:dyDescent="0.2">
      <c r="A486" s="48">
        <v>2</v>
      </c>
      <c r="B486" s="49">
        <v>7</v>
      </c>
      <c r="C486" s="49">
        <v>1</v>
      </c>
      <c r="D486" s="49"/>
      <c r="E486" s="49"/>
      <c r="F486" s="50" t="s">
        <v>286</v>
      </c>
      <c r="G486" s="51">
        <f>+G487+G489+G491+G493+G495</f>
        <v>0</v>
      </c>
      <c r="H486" s="51">
        <f>+H487+H489+H491+H493+H495</f>
        <v>0</v>
      </c>
      <c r="I486" s="51">
        <f>+I487+I489+I491+I493+I495</f>
        <v>0</v>
      </c>
      <c r="J486" s="51">
        <f>+J487+J489+J491+J493+J495</f>
        <v>0</v>
      </c>
      <c r="K486" s="52">
        <f>+K487+K489+K491+K493+K495</f>
        <v>0</v>
      </c>
    </row>
    <row r="487" spans="1:11" ht="12.75" x14ac:dyDescent="0.2">
      <c r="A487" s="53">
        <v>2</v>
      </c>
      <c r="B487" s="54">
        <v>7</v>
      </c>
      <c r="C487" s="54">
        <v>1</v>
      </c>
      <c r="D487" s="54">
        <v>1</v>
      </c>
      <c r="E487" s="54"/>
      <c r="F487" s="66" t="s">
        <v>287</v>
      </c>
      <c r="G487" s="72">
        <f>+G488</f>
        <v>0</v>
      </c>
      <c r="H487" s="72">
        <f>+H488</f>
        <v>0</v>
      </c>
      <c r="I487" s="72">
        <f>+I488</f>
        <v>0</v>
      </c>
      <c r="J487" s="72">
        <f>+J488</f>
        <v>0</v>
      </c>
      <c r="K487" s="73" t="str">
        <f>+K488</f>
        <v>0.00</v>
      </c>
    </row>
    <row r="488" spans="1:11" ht="12.75" x14ac:dyDescent="0.2">
      <c r="A488" s="67">
        <v>2</v>
      </c>
      <c r="B488" s="59">
        <v>7</v>
      </c>
      <c r="C488" s="59">
        <v>1</v>
      </c>
      <c r="D488" s="59">
        <v>1</v>
      </c>
      <c r="E488" s="59" t="s">
        <v>306</v>
      </c>
      <c r="F488" s="65" t="s">
        <v>287</v>
      </c>
      <c r="G488" s="69"/>
      <c r="H488" s="69"/>
      <c r="I488" s="69"/>
      <c r="J488" s="122">
        <f>SUBTOTAL(9,G488:I488)</f>
        <v>0</v>
      </c>
      <c r="K488" s="123" t="str">
        <f>IFERROR(J488/$J$18*100,"0.00")</f>
        <v>0.00</v>
      </c>
    </row>
    <row r="489" spans="1:11" ht="12.75" x14ac:dyDescent="0.2">
      <c r="A489" s="53">
        <v>2</v>
      </c>
      <c r="B489" s="54">
        <v>7</v>
      </c>
      <c r="C489" s="54">
        <v>1</v>
      </c>
      <c r="D489" s="54">
        <v>2</v>
      </c>
      <c r="E489" s="54"/>
      <c r="F489" s="66" t="s">
        <v>288</v>
      </c>
      <c r="G489" s="72">
        <f>+G490</f>
        <v>0</v>
      </c>
      <c r="H489" s="72">
        <f>+H490</f>
        <v>0</v>
      </c>
      <c r="I489" s="72">
        <f>+I490</f>
        <v>0</v>
      </c>
      <c r="J489" s="72">
        <f>+J490</f>
        <v>0</v>
      </c>
      <c r="K489" s="73" t="str">
        <f>+K490</f>
        <v>0.00</v>
      </c>
    </row>
    <row r="490" spans="1:11" ht="12.75" x14ac:dyDescent="0.2">
      <c r="A490" s="67">
        <v>2</v>
      </c>
      <c r="B490" s="59">
        <v>7</v>
      </c>
      <c r="C490" s="59">
        <v>1</v>
      </c>
      <c r="D490" s="59">
        <v>2</v>
      </c>
      <c r="E490" s="59" t="s">
        <v>306</v>
      </c>
      <c r="F490" s="65" t="s">
        <v>288</v>
      </c>
      <c r="G490" s="69"/>
      <c r="H490" s="69"/>
      <c r="I490" s="69"/>
      <c r="J490" s="122">
        <f>SUBTOTAL(9,G490:I490)</f>
        <v>0</v>
      </c>
      <c r="K490" s="123" t="str">
        <f>IFERROR(J490/$J$18*100,"0.00")</f>
        <v>0.00</v>
      </c>
    </row>
    <row r="491" spans="1:11" ht="12.75" x14ac:dyDescent="0.2">
      <c r="A491" s="53">
        <v>2</v>
      </c>
      <c r="B491" s="54">
        <v>7</v>
      </c>
      <c r="C491" s="54">
        <v>1</v>
      </c>
      <c r="D491" s="54">
        <v>3</v>
      </c>
      <c r="E491" s="54"/>
      <c r="F491" s="66" t="s">
        <v>289</v>
      </c>
      <c r="G491" s="72">
        <f>+G492</f>
        <v>0</v>
      </c>
      <c r="H491" s="72">
        <f>+H492</f>
        <v>0</v>
      </c>
      <c r="I491" s="72">
        <f>+I492</f>
        <v>0</v>
      </c>
      <c r="J491" s="72">
        <f>+J492</f>
        <v>0</v>
      </c>
      <c r="K491" s="73" t="str">
        <f>+K492</f>
        <v>0.00</v>
      </c>
    </row>
    <row r="492" spans="1:11" ht="12.75" x14ac:dyDescent="0.2">
      <c r="A492" s="67">
        <v>2</v>
      </c>
      <c r="B492" s="59">
        <v>7</v>
      </c>
      <c r="C492" s="59">
        <v>1</v>
      </c>
      <c r="D492" s="59">
        <v>3</v>
      </c>
      <c r="E492" s="59" t="s">
        <v>306</v>
      </c>
      <c r="F492" s="65" t="s">
        <v>289</v>
      </c>
      <c r="G492" s="69"/>
      <c r="H492" s="69"/>
      <c r="I492" s="69"/>
      <c r="J492" s="122">
        <f>SUBTOTAL(9,G492:I492)</f>
        <v>0</v>
      </c>
      <c r="K492" s="123" t="str">
        <f>IFERROR(J492/$J$18*100,"0.00")</f>
        <v>0.00</v>
      </c>
    </row>
    <row r="493" spans="1:11" ht="12.75" x14ac:dyDescent="0.2">
      <c r="A493" s="53">
        <v>2</v>
      </c>
      <c r="B493" s="54">
        <v>7</v>
      </c>
      <c r="C493" s="54">
        <v>1</v>
      </c>
      <c r="D493" s="54">
        <v>4</v>
      </c>
      <c r="E493" s="54"/>
      <c r="F493" s="66" t="s">
        <v>290</v>
      </c>
      <c r="G493" s="72">
        <f>+G494</f>
        <v>0</v>
      </c>
      <c r="H493" s="72">
        <f>+H494</f>
        <v>0</v>
      </c>
      <c r="I493" s="72">
        <f>+I494</f>
        <v>0</v>
      </c>
      <c r="J493" s="72">
        <f>+J494</f>
        <v>0</v>
      </c>
      <c r="K493" s="73" t="str">
        <f>+K494</f>
        <v>0.00</v>
      </c>
    </row>
    <row r="494" spans="1:11" ht="12.75" x14ac:dyDescent="0.2">
      <c r="A494" s="67">
        <v>2</v>
      </c>
      <c r="B494" s="59">
        <v>7</v>
      </c>
      <c r="C494" s="59">
        <v>1</v>
      </c>
      <c r="D494" s="59">
        <v>4</v>
      </c>
      <c r="E494" s="59" t="s">
        <v>306</v>
      </c>
      <c r="F494" s="65" t="s">
        <v>290</v>
      </c>
      <c r="G494" s="69"/>
      <c r="H494" s="69"/>
      <c r="I494" s="69"/>
      <c r="J494" s="122">
        <f>SUBTOTAL(9,G494:I494)</f>
        <v>0</v>
      </c>
      <c r="K494" s="123" t="str">
        <f>IFERROR(J494/$J$18*100,"0.00")</f>
        <v>0.00</v>
      </c>
    </row>
    <row r="495" spans="1:11" ht="12.75" x14ac:dyDescent="0.2">
      <c r="A495" s="70">
        <v>2</v>
      </c>
      <c r="B495" s="54">
        <v>7</v>
      </c>
      <c r="C495" s="54">
        <v>1</v>
      </c>
      <c r="D495" s="54">
        <v>5</v>
      </c>
      <c r="E495" s="54"/>
      <c r="F495" s="79" t="s">
        <v>425</v>
      </c>
      <c r="G495" s="72">
        <f>+G496</f>
        <v>0</v>
      </c>
      <c r="H495" s="72">
        <f>+H496</f>
        <v>0</v>
      </c>
      <c r="I495" s="72">
        <f>+I496</f>
        <v>0</v>
      </c>
      <c r="J495" s="72">
        <f>+J496</f>
        <v>0</v>
      </c>
      <c r="K495" s="73" t="str">
        <f>+K496</f>
        <v>0.00</v>
      </c>
    </row>
    <row r="496" spans="1:11" ht="12.75" x14ac:dyDescent="0.2">
      <c r="A496" s="67">
        <v>2</v>
      </c>
      <c r="B496" s="59">
        <v>7</v>
      </c>
      <c r="C496" s="59">
        <v>1</v>
      </c>
      <c r="D496" s="59">
        <v>5</v>
      </c>
      <c r="E496" s="59" t="s">
        <v>306</v>
      </c>
      <c r="F496" s="65" t="s">
        <v>425</v>
      </c>
      <c r="G496" s="69"/>
      <c r="H496" s="69"/>
      <c r="I496" s="69"/>
      <c r="J496" s="122">
        <f>SUBTOTAL(9,G496:I496)</f>
        <v>0</v>
      </c>
      <c r="K496" s="123" t="str">
        <f>IFERROR(J496/$J$18*100,"0.00")</f>
        <v>0.00</v>
      </c>
    </row>
    <row r="497" spans="1:11" ht="12.75" x14ac:dyDescent="0.2">
      <c r="A497" s="48">
        <v>2</v>
      </c>
      <c r="B497" s="49">
        <v>7</v>
      </c>
      <c r="C497" s="49">
        <v>2</v>
      </c>
      <c r="D497" s="49"/>
      <c r="E497" s="49"/>
      <c r="F497" s="50" t="s">
        <v>291</v>
      </c>
      <c r="G497" s="51">
        <f>+G498+G500+G502+G504+G506+G508</f>
        <v>0</v>
      </c>
      <c r="H497" s="51">
        <f>+H498+H500+H502+H504+H506+H508</f>
        <v>0</v>
      </c>
      <c r="I497" s="51">
        <f>+I498+I500+I502+I504+I506+I508</f>
        <v>0</v>
      </c>
      <c r="J497" s="51">
        <f>+J498+J500+J502+J504+J506+J508</f>
        <v>0</v>
      </c>
      <c r="K497" s="52">
        <f>+K498+K500+K502+K504+K506+K508</f>
        <v>0</v>
      </c>
    </row>
    <row r="498" spans="1:11" ht="12.75" x14ac:dyDescent="0.2">
      <c r="A498" s="53">
        <v>2</v>
      </c>
      <c r="B498" s="54">
        <v>7</v>
      </c>
      <c r="C498" s="54">
        <v>2</v>
      </c>
      <c r="D498" s="54">
        <v>1</v>
      </c>
      <c r="E498" s="54"/>
      <c r="F498" s="66" t="s">
        <v>292</v>
      </c>
      <c r="G498" s="72">
        <f>+G499</f>
        <v>0</v>
      </c>
      <c r="H498" s="72">
        <f>+H499</f>
        <v>0</v>
      </c>
      <c r="I498" s="72">
        <f>+I499</f>
        <v>0</v>
      </c>
      <c r="J498" s="72">
        <f>+J499</f>
        <v>0</v>
      </c>
      <c r="K498" s="73" t="str">
        <f>+K499</f>
        <v>0.00</v>
      </c>
    </row>
    <row r="499" spans="1:11" ht="12.75" x14ac:dyDescent="0.2">
      <c r="A499" s="67">
        <v>2</v>
      </c>
      <c r="B499" s="59">
        <v>7</v>
      </c>
      <c r="C499" s="59">
        <v>2</v>
      </c>
      <c r="D499" s="59">
        <v>1</v>
      </c>
      <c r="E499" s="59" t="s">
        <v>306</v>
      </c>
      <c r="F499" s="65" t="s">
        <v>292</v>
      </c>
      <c r="G499" s="69"/>
      <c r="H499" s="69"/>
      <c r="I499" s="69"/>
      <c r="J499" s="122">
        <f>SUBTOTAL(9,G499:I499)</f>
        <v>0</v>
      </c>
      <c r="K499" s="123" t="str">
        <f>IFERROR(J499/$J$18*100,"0.00")</f>
        <v>0.00</v>
      </c>
    </row>
    <row r="500" spans="1:11" ht="12.75" x14ac:dyDescent="0.2">
      <c r="A500" s="53">
        <v>2</v>
      </c>
      <c r="B500" s="54">
        <v>7</v>
      </c>
      <c r="C500" s="54">
        <v>2</v>
      </c>
      <c r="D500" s="54">
        <v>2</v>
      </c>
      <c r="E500" s="54"/>
      <c r="F500" s="66" t="s">
        <v>293</v>
      </c>
      <c r="G500" s="72">
        <f>+G501</f>
        <v>0</v>
      </c>
      <c r="H500" s="72">
        <f>+H501</f>
        <v>0</v>
      </c>
      <c r="I500" s="72">
        <f>+I501</f>
        <v>0</v>
      </c>
      <c r="J500" s="72">
        <f>+J501</f>
        <v>0</v>
      </c>
      <c r="K500" s="73" t="str">
        <f>+K501</f>
        <v>0.00</v>
      </c>
    </row>
    <row r="501" spans="1:11" ht="12.75" x14ac:dyDescent="0.2">
      <c r="A501" s="67">
        <v>2</v>
      </c>
      <c r="B501" s="59">
        <v>7</v>
      </c>
      <c r="C501" s="59">
        <v>2</v>
      </c>
      <c r="D501" s="59">
        <v>2</v>
      </c>
      <c r="E501" s="59" t="s">
        <v>306</v>
      </c>
      <c r="F501" s="65" t="s">
        <v>293</v>
      </c>
      <c r="G501" s="69"/>
      <c r="H501" s="69"/>
      <c r="I501" s="69"/>
      <c r="J501" s="122">
        <f>SUBTOTAL(9,G501:I501)</f>
        <v>0</v>
      </c>
      <c r="K501" s="123" t="str">
        <f>IFERROR(J501/$J$18*100,"0.00")</f>
        <v>0.00</v>
      </c>
    </row>
    <row r="502" spans="1:11" ht="12.75" x14ac:dyDescent="0.2">
      <c r="A502" s="53">
        <v>2</v>
      </c>
      <c r="B502" s="54">
        <v>7</v>
      </c>
      <c r="C502" s="54">
        <v>2</v>
      </c>
      <c r="D502" s="54">
        <v>3</v>
      </c>
      <c r="E502" s="54"/>
      <c r="F502" s="66" t="s">
        <v>294</v>
      </c>
      <c r="G502" s="72">
        <f>+G503</f>
        <v>0</v>
      </c>
      <c r="H502" s="72">
        <f>+H503</f>
        <v>0</v>
      </c>
      <c r="I502" s="72">
        <f>+I503</f>
        <v>0</v>
      </c>
      <c r="J502" s="72">
        <f>+J503</f>
        <v>0</v>
      </c>
      <c r="K502" s="73" t="str">
        <f>+K503</f>
        <v>0.00</v>
      </c>
    </row>
    <row r="503" spans="1:11" ht="12.75" x14ac:dyDescent="0.2">
      <c r="A503" s="67">
        <v>2</v>
      </c>
      <c r="B503" s="59">
        <v>7</v>
      </c>
      <c r="C503" s="59">
        <v>2</v>
      </c>
      <c r="D503" s="59">
        <v>3</v>
      </c>
      <c r="E503" s="59" t="s">
        <v>306</v>
      </c>
      <c r="F503" s="65" t="s">
        <v>294</v>
      </c>
      <c r="G503" s="69"/>
      <c r="H503" s="69"/>
      <c r="I503" s="69"/>
      <c r="J503" s="122">
        <f>SUBTOTAL(9,G503:I503)</f>
        <v>0</v>
      </c>
      <c r="K503" s="123" t="str">
        <f>IFERROR(J503/$J$18*100,"0.00")</f>
        <v>0.00</v>
      </c>
    </row>
    <row r="504" spans="1:11" ht="12.75" x14ac:dyDescent="0.2">
      <c r="A504" s="53">
        <v>2</v>
      </c>
      <c r="B504" s="54">
        <v>7</v>
      </c>
      <c r="C504" s="54">
        <v>2</v>
      </c>
      <c r="D504" s="54">
        <v>4</v>
      </c>
      <c r="E504" s="54"/>
      <c r="F504" s="66" t="s">
        <v>295</v>
      </c>
      <c r="G504" s="72">
        <f>+G505</f>
        <v>0</v>
      </c>
      <c r="H504" s="72">
        <f>+H505</f>
        <v>0</v>
      </c>
      <c r="I504" s="72">
        <f>+I505</f>
        <v>0</v>
      </c>
      <c r="J504" s="72">
        <f>+J505</f>
        <v>0</v>
      </c>
      <c r="K504" s="73" t="str">
        <f>+K505</f>
        <v>0.00</v>
      </c>
    </row>
    <row r="505" spans="1:11" ht="12.75" x14ac:dyDescent="0.2">
      <c r="A505" s="67">
        <v>2</v>
      </c>
      <c r="B505" s="59">
        <v>7</v>
      </c>
      <c r="C505" s="59">
        <v>2</v>
      </c>
      <c r="D505" s="59">
        <v>4</v>
      </c>
      <c r="E505" s="59" t="s">
        <v>306</v>
      </c>
      <c r="F505" s="65" t="s">
        <v>295</v>
      </c>
      <c r="G505" s="69"/>
      <c r="H505" s="69"/>
      <c r="I505" s="69"/>
      <c r="J505" s="122">
        <f>SUBTOTAL(9,G505:I505)</f>
        <v>0</v>
      </c>
      <c r="K505" s="123" t="str">
        <f>IFERROR(J505/$J$18*100,"0.00")</f>
        <v>0.00</v>
      </c>
    </row>
    <row r="506" spans="1:11" ht="12.75" x14ac:dyDescent="0.2">
      <c r="A506" s="53">
        <v>2</v>
      </c>
      <c r="B506" s="54">
        <v>7</v>
      </c>
      <c r="C506" s="54">
        <v>2</v>
      </c>
      <c r="D506" s="54">
        <v>7</v>
      </c>
      <c r="E506" s="54"/>
      <c r="F506" s="66" t="s">
        <v>296</v>
      </c>
      <c r="G506" s="72">
        <f>+G507</f>
        <v>0</v>
      </c>
      <c r="H506" s="72">
        <f>+H507</f>
        <v>0</v>
      </c>
      <c r="I506" s="72">
        <f>+I507</f>
        <v>0</v>
      </c>
      <c r="J506" s="72">
        <f>+J507</f>
        <v>0</v>
      </c>
      <c r="K506" s="73" t="str">
        <f>+K507</f>
        <v>0.00</v>
      </c>
    </row>
    <row r="507" spans="1:11" ht="12.75" x14ac:dyDescent="0.2">
      <c r="A507" s="67">
        <v>2</v>
      </c>
      <c r="B507" s="59">
        <v>7</v>
      </c>
      <c r="C507" s="59">
        <v>2</v>
      </c>
      <c r="D507" s="59">
        <v>7</v>
      </c>
      <c r="E507" s="59" t="s">
        <v>306</v>
      </c>
      <c r="F507" s="65" t="s">
        <v>296</v>
      </c>
      <c r="G507" s="69"/>
      <c r="H507" s="69"/>
      <c r="I507" s="69"/>
      <c r="J507" s="122">
        <f>SUBTOTAL(9,G507:I507)</f>
        <v>0</v>
      </c>
      <c r="K507" s="123" t="str">
        <f>IFERROR(J507/$J$18*100,"0.00")</f>
        <v>0.00</v>
      </c>
    </row>
    <row r="508" spans="1:11" ht="12.75" x14ac:dyDescent="0.2">
      <c r="A508" s="53">
        <v>2</v>
      </c>
      <c r="B508" s="54">
        <v>7</v>
      </c>
      <c r="C508" s="54">
        <v>2</v>
      </c>
      <c r="D508" s="54">
        <v>8</v>
      </c>
      <c r="E508" s="54"/>
      <c r="F508" s="66" t="s">
        <v>297</v>
      </c>
      <c r="G508" s="72">
        <f>+G509</f>
        <v>0</v>
      </c>
      <c r="H508" s="72">
        <f>+H509</f>
        <v>0</v>
      </c>
      <c r="I508" s="72">
        <f>+I509</f>
        <v>0</v>
      </c>
      <c r="J508" s="72">
        <f>+J509</f>
        <v>0</v>
      </c>
      <c r="K508" s="73" t="str">
        <f>+K509</f>
        <v>0.00</v>
      </c>
    </row>
    <row r="509" spans="1:11" ht="12.75" x14ac:dyDescent="0.2">
      <c r="A509" s="67">
        <v>2</v>
      </c>
      <c r="B509" s="59">
        <v>7</v>
      </c>
      <c r="C509" s="59">
        <v>2</v>
      </c>
      <c r="D509" s="59">
        <v>8</v>
      </c>
      <c r="E509" s="59" t="s">
        <v>306</v>
      </c>
      <c r="F509" s="65" t="s">
        <v>297</v>
      </c>
      <c r="G509" s="69"/>
      <c r="H509" s="69"/>
      <c r="I509" s="69"/>
      <c r="J509" s="122">
        <f>SUBTOTAL(9,G509:I509)</f>
        <v>0</v>
      </c>
      <c r="K509" s="123" t="str">
        <f>IFERROR(J509/$J$18*100,"0.00")</f>
        <v>0.00</v>
      </c>
    </row>
    <row r="510" spans="1:11" ht="12.75" x14ac:dyDescent="0.2">
      <c r="A510" s="48">
        <v>2</v>
      </c>
      <c r="B510" s="49">
        <v>7</v>
      </c>
      <c r="C510" s="49">
        <v>3</v>
      </c>
      <c r="D510" s="49"/>
      <c r="E510" s="49"/>
      <c r="F510" s="50" t="s">
        <v>298</v>
      </c>
      <c r="G510" s="51">
        <f>+G511+G513</f>
        <v>0</v>
      </c>
      <c r="H510" s="51">
        <f>+H511+H513</f>
        <v>0</v>
      </c>
      <c r="I510" s="51">
        <f>+I511+I513</f>
        <v>0</v>
      </c>
      <c r="J510" s="51">
        <f>+J511+J513</f>
        <v>0</v>
      </c>
      <c r="K510" s="52">
        <f>+K511+K513</f>
        <v>0</v>
      </c>
    </row>
    <row r="511" spans="1:11" ht="12.75" x14ac:dyDescent="0.2">
      <c r="A511" s="53">
        <v>2</v>
      </c>
      <c r="B511" s="54">
        <v>7</v>
      </c>
      <c r="C511" s="54">
        <v>3</v>
      </c>
      <c r="D511" s="54">
        <v>1</v>
      </c>
      <c r="E511" s="54"/>
      <c r="F511" s="66" t="s">
        <v>299</v>
      </c>
      <c r="G511" s="72">
        <f>+G512</f>
        <v>0</v>
      </c>
      <c r="H511" s="72">
        <f>+H512</f>
        <v>0</v>
      </c>
      <c r="I511" s="72">
        <f>+I512</f>
        <v>0</v>
      </c>
      <c r="J511" s="72">
        <f>+J512</f>
        <v>0</v>
      </c>
      <c r="K511" s="73" t="str">
        <f>+K512</f>
        <v>0.00</v>
      </c>
    </row>
    <row r="512" spans="1:11" ht="12.75" x14ac:dyDescent="0.2">
      <c r="A512" s="67">
        <v>2</v>
      </c>
      <c r="B512" s="59">
        <v>7</v>
      </c>
      <c r="C512" s="59">
        <v>3</v>
      </c>
      <c r="D512" s="59">
        <v>1</v>
      </c>
      <c r="E512" s="59" t="s">
        <v>306</v>
      </c>
      <c r="F512" s="65" t="s">
        <v>299</v>
      </c>
      <c r="G512" s="69"/>
      <c r="H512" s="69"/>
      <c r="I512" s="69"/>
      <c r="J512" s="122">
        <f>SUBTOTAL(9,G512:I512)</f>
        <v>0</v>
      </c>
      <c r="K512" s="123" t="str">
        <f>IFERROR(J512/$J$18*100,"0.00")</f>
        <v>0.00</v>
      </c>
    </row>
    <row r="513" spans="1:11" ht="12.75" x14ac:dyDescent="0.2">
      <c r="A513" s="53">
        <v>2</v>
      </c>
      <c r="B513" s="54">
        <v>7</v>
      </c>
      <c r="C513" s="54">
        <v>3</v>
      </c>
      <c r="D513" s="54">
        <v>2</v>
      </c>
      <c r="E513" s="54"/>
      <c r="F513" s="66" t="s">
        <v>300</v>
      </c>
      <c r="G513" s="72">
        <f>+G514</f>
        <v>0</v>
      </c>
      <c r="H513" s="72">
        <f>+H514</f>
        <v>0</v>
      </c>
      <c r="I513" s="72">
        <f>+I514</f>
        <v>0</v>
      </c>
      <c r="J513" s="72">
        <f>+J514</f>
        <v>0</v>
      </c>
      <c r="K513" s="73" t="str">
        <f>+K514</f>
        <v>0.00</v>
      </c>
    </row>
    <row r="514" spans="1:11" ht="12.75" x14ac:dyDescent="0.2">
      <c r="A514" s="83">
        <v>2</v>
      </c>
      <c r="B514" s="84">
        <v>7</v>
      </c>
      <c r="C514" s="84">
        <v>3</v>
      </c>
      <c r="D514" s="84">
        <v>2</v>
      </c>
      <c r="E514" s="84" t="s">
        <v>306</v>
      </c>
      <c r="F514" s="85" t="s">
        <v>300</v>
      </c>
      <c r="G514" s="86"/>
      <c r="H514" s="86"/>
      <c r="I514" s="86"/>
      <c r="J514" s="124">
        <f>SUBTOTAL(9,G514:I514)</f>
        <v>0</v>
      </c>
      <c r="K514" s="125" t="str">
        <f>IFERROR(J514/$J$18*100,"0.00")</f>
        <v>0.00</v>
      </c>
    </row>
    <row r="515" spans="1:11" s="117" customFormat="1" x14ac:dyDescent="0.25">
      <c r="A515" s="126"/>
      <c r="B515" s="126"/>
      <c r="C515" s="126"/>
      <c r="D515" s="126"/>
      <c r="E515" s="126"/>
      <c r="F515" s="126"/>
      <c r="G515" s="126"/>
      <c r="H515" s="126"/>
      <c r="I515" s="126"/>
      <c r="J515" s="126"/>
      <c r="K515" s="127"/>
    </row>
    <row r="516" spans="1:11" s="117" customFormat="1" x14ac:dyDescent="0.25">
      <c r="A516" s="126"/>
      <c r="B516" s="126"/>
      <c r="C516" s="126"/>
      <c r="D516" s="126"/>
      <c r="E516" s="126"/>
      <c r="F516" s="126"/>
      <c r="G516" s="126"/>
      <c r="H516" s="126"/>
      <c r="I516" s="126"/>
      <c r="J516" s="126"/>
      <c r="K516" s="127"/>
    </row>
    <row r="517" spans="1:11" s="117" customFormat="1" x14ac:dyDescent="0.25">
      <c r="A517" s="126"/>
      <c r="B517" s="126"/>
      <c r="C517" s="126"/>
      <c r="D517" s="126"/>
      <c r="E517" s="126"/>
      <c r="F517" s="126"/>
      <c r="G517" s="126"/>
      <c r="H517" s="126"/>
      <c r="I517" s="126"/>
      <c r="J517" s="126"/>
      <c r="K517" s="127"/>
    </row>
    <row r="518" spans="1:11" s="117" customFormat="1" x14ac:dyDescent="0.25">
      <c r="A518" s="126"/>
      <c r="B518" s="126"/>
      <c r="C518" s="126"/>
      <c r="D518" s="126"/>
      <c r="E518" s="126"/>
      <c r="F518" s="126"/>
      <c r="G518" s="126"/>
      <c r="H518" s="126"/>
      <c r="I518" s="126"/>
      <c r="J518" s="126"/>
      <c r="K518" s="127"/>
    </row>
    <row r="519" spans="1:11" s="117" customFormat="1" x14ac:dyDescent="0.25">
      <c r="A519" s="126"/>
      <c r="B519" s="126"/>
      <c r="C519" s="126"/>
      <c r="D519" s="126"/>
      <c r="E519" s="126"/>
      <c r="F519" s="126"/>
      <c r="G519" s="126"/>
      <c r="H519" s="126"/>
      <c r="I519" s="126"/>
      <c r="J519" s="126"/>
      <c r="K519" s="127"/>
    </row>
    <row r="520" spans="1:11" s="117" customFormat="1" x14ac:dyDescent="0.25">
      <c r="A520" s="126"/>
      <c r="B520" s="126"/>
      <c r="C520" s="126"/>
      <c r="D520" s="126"/>
      <c r="E520" s="126"/>
      <c r="F520" s="126"/>
      <c r="G520" s="126"/>
      <c r="H520" s="126"/>
      <c r="I520" s="126"/>
      <c r="J520" s="126"/>
      <c r="K520" s="127"/>
    </row>
    <row r="521" spans="1:11" s="117" customFormat="1" x14ac:dyDescent="0.25">
      <c r="A521" s="126"/>
      <c r="B521" s="126"/>
      <c r="C521" s="126"/>
      <c r="D521" s="126"/>
      <c r="E521" s="126"/>
      <c r="F521" s="126"/>
      <c r="G521" s="126"/>
      <c r="H521" s="126"/>
      <c r="I521" s="126"/>
      <c r="J521" s="126"/>
      <c r="K521" s="127"/>
    </row>
    <row r="522" spans="1:11" s="117" customFormat="1" x14ac:dyDescent="0.25">
      <c r="A522" s="126"/>
      <c r="B522" s="126"/>
      <c r="C522" s="126"/>
      <c r="D522" s="126"/>
      <c r="E522" s="126"/>
      <c r="F522" s="126"/>
      <c r="G522" s="126"/>
      <c r="H522" s="126"/>
      <c r="I522" s="126"/>
      <c r="J522" s="126"/>
      <c r="K522" s="127"/>
    </row>
    <row r="523" spans="1:11" s="117" customFormat="1" x14ac:dyDescent="0.25">
      <c r="A523" s="126"/>
      <c r="B523" s="126"/>
      <c r="C523" s="126"/>
      <c r="D523" s="126"/>
      <c r="E523" s="126"/>
      <c r="F523" s="126"/>
      <c r="G523" s="126"/>
      <c r="H523" s="126"/>
      <c r="I523" s="126"/>
      <c r="J523" s="126"/>
      <c r="K523" s="127"/>
    </row>
    <row r="524" spans="1:11" s="117" customFormat="1" x14ac:dyDescent="0.25">
      <c r="A524" s="126"/>
      <c r="B524" s="126"/>
      <c r="C524" s="126"/>
      <c r="D524" s="126"/>
      <c r="E524" s="126"/>
      <c r="F524" s="126"/>
      <c r="G524" s="126"/>
      <c r="H524" s="126"/>
      <c r="I524" s="126"/>
      <c r="J524" s="126"/>
      <c r="K524" s="127"/>
    </row>
    <row r="525" spans="1:11" s="117" customFormat="1" x14ac:dyDescent="0.25">
      <c r="A525" s="126"/>
      <c r="B525" s="126"/>
      <c r="C525" s="126"/>
      <c r="D525" s="126"/>
      <c r="E525" s="126"/>
      <c r="F525" s="126"/>
      <c r="G525" s="126"/>
      <c r="H525" s="126"/>
      <c r="I525" s="126"/>
      <c r="J525" s="126"/>
      <c r="K525" s="127"/>
    </row>
    <row r="526" spans="1:11" s="117" customFormat="1" x14ac:dyDescent="0.25">
      <c r="A526" s="126"/>
      <c r="B526" s="126"/>
      <c r="C526" s="126"/>
      <c r="D526" s="126"/>
      <c r="E526" s="126"/>
      <c r="F526" s="126"/>
      <c r="G526" s="126"/>
      <c r="H526" s="126"/>
      <c r="I526" s="126"/>
      <c r="J526" s="126"/>
      <c r="K526" s="127"/>
    </row>
    <row r="527" spans="1:11" s="117" customFormat="1" x14ac:dyDescent="0.25">
      <c r="A527" s="126"/>
      <c r="B527" s="126"/>
      <c r="C527" s="126"/>
      <c r="D527" s="126"/>
      <c r="E527" s="126"/>
      <c r="F527" s="126"/>
      <c r="G527" s="126"/>
      <c r="H527" s="126"/>
      <c r="I527" s="126"/>
      <c r="J527" s="126"/>
      <c r="K527" s="127"/>
    </row>
    <row r="528" spans="1:11" s="117" customFormat="1" x14ac:dyDescent="0.25">
      <c r="A528" s="126"/>
      <c r="B528" s="126"/>
      <c r="C528" s="126"/>
      <c r="D528" s="126"/>
      <c r="E528" s="126"/>
      <c r="F528" s="126"/>
      <c r="G528" s="126"/>
      <c r="H528" s="126"/>
      <c r="I528" s="126"/>
      <c r="J528" s="126"/>
      <c r="K528" s="127"/>
    </row>
    <row r="529" spans="1:11" s="117" customFormat="1" x14ac:dyDescent="0.25">
      <c r="A529" s="126"/>
      <c r="B529" s="126"/>
      <c r="C529" s="126"/>
      <c r="D529" s="126"/>
      <c r="E529" s="126"/>
      <c r="F529" s="126"/>
      <c r="G529" s="126"/>
      <c r="H529" s="126"/>
      <c r="I529" s="126"/>
      <c r="J529" s="126"/>
      <c r="K529" s="127"/>
    </row>
    <row r="530" spans="1:11" s="117" customFormat="1" x14ac:dyDescent="0.25">
      <c r="A530" s="126"/>
      <c r="B530" s="126"/>
      <c r="C530" s="126"/>
      <c r="D530" s="126"/>
      <c r="E530" s="126"/>
      <c r="F530" s="126"/>
      <c r="G530" s="126"/>
      <c r="H530" s="126"/>
      <c r="I530" s="126"/>
      <c r="J530" s="126"/>
      <c r="K530" s="127"/>
    </row>
    <row r="531" spans="1:11" s="117" customFormat="1" x14ac:dyDescent="0.25">
      <c r="A531" s="126"/>
      <c r="B531" s="126"/>
      <c r="C531" s="126"/>
      <c r="D531" s="126"/>
      <c r="E531" s="126"/>
      <c r="F531" s="126"/>
      <c r="G531" s="126"/>
      <c r="H531" s="126"/>
      <c r="I531" s="126"/>
      <c r="J531" s="126"/>
      <c r="K531" s="127"/>
    </row>
    <row r="532" spans="1:11" s="117" customFormat="1" x14ac:dyDescent="0.25">
      <c r="A532" s="126"/>
      <c r="B532" s="126"/>
      <c r="C532" s="126"/>
      <c r="D532" s="126"/>
      <c r="E532" s="126"/>
      <c r="F532" s="126"/>
      <c r="G532" s="126"/>
      <c r="H532" s="126"/>
      <c r="I532" s="126"/>
      <c r="J532" s="126"/>
      <c r="K532" s="127"/>
    </row>
    <row r="533" spans="1:11" s="117" customFormat="1" x14ac:dyDescent="0.25">
      <c r="A533" s="126"/>
      <c r="B533" s="126"/>
      <c r="C533" s="126"/>
      <c r="D533" s="126"/>
      <c r="E533" s="126"/>
      <c r="F533" s="126"/>
      <c r="G533" s="126"/>
      <c r="H533" s="126"/>
      <c r="I533" s="126"/>
      <c r="J533" s="126"/>
      <c r="K533" s="127"/>
    </row>
    <row r="534" spans="1:11" s="117" customFormat="1" x14ac:dyDescent="0.25">
      <c r="A534" s="126"/>
      <c r="B534" s="126"/>
      <c r="C534" s="126"/>
      <c r="D534" s="126"/>
      <c r="E534" s="126"/>
      <c r="F534" s="126"/>
      <c r="G534" s="126"/>
      <c r="H534" s="126"/>
      <c r="I534" s="126"/>
      <c r="J534" s="126"/>
      <c r="K534" s="127"/>
    </row>
    <row r="535" spans="1:11" s="117" customFormat="1" x14ac:dyDescent="0.25">
      <c r="A535" s="126"/>
      <c r="B535" s="126"/>
      <c r="C535" s="126"/>
      <c r="D535" s="126"/>
      <c r="E535" s="126"/>
      <c r="F535" s="126"/>
      <c r="G535" s="126"/>
      <c r="H535" s="126"/>
      <c r="I535" s="126"/>
      <c r="J535" s="126"/>
      <c r="K535" s="127"/>
    </row>
    <row r="536" spans="1:11" s="117" customFormat="1" x14ac:dyDescent="0.25">
      <c r="A536" s="126"/>
      <c r="B536" s="126"/>
      <c r="C536" s="126"/>
      <c r="D536" s="126"/>
      <c r="E536" s="126"/>
      <c r="F536" s="126"/>
      <c r="G536" s="126"/>
      <c r="H536" s="126"/>
      <c r="I536" s="126"/>
      <c r="J536" s="126"/>
      <c r="K536" s="127"/>
    </row>
    <row r="537" spans="1:11" s="117" customFormat="1" x14ac:dyDescent="0.25">
      <c r="A537" s="126"/>
      <c r="B537" s="126"/>
      <c r="C537" s="126"/>
      <c r="D537" s="126"/>
      <c r="E537" s="126"/>
      <c r="F537" s="126"/>
      <c r="G537" s="126"/>
      <c r="H537" s="126"/>
      <c r="I537" s="126"/>
      <c r="J537" s="126"/>
      <c r="K537" s="127"/>
    </row>
    <row r="538" spans="1:11" s="117" customFormat="1" x14ac:dyDescent="0.25">
      <c r="A538" s="126"/>
      <c r="B538" s="126"/>
      <c r="C538" s="126"/>
      <c r="D538" s="126"/>
      <c r="E538" s="126"/>
      <c r="F538" s="126"/>
      <c r="G538" s="126"/>
      <c r="H538" s="126"/>
      <c r="I538" s="126"/>
      <c r="J538" s="126"/>
      <c r="K538" s="127"/>
    </row>
    <row r="539" spans="1:11" s="117" customFormat="1" x14ac:dyDescent="0.25">
      <c r="A539" s="126"/>
      <c r="B539" s="126"/>
      <c r="C539" s="126"/>
      <c r="D539" s="126"/>
      <c r="E539" s="126"/>
      <c r="F539" s="126"/>
      <c r="G539" s="126"/>
      <c r="H539" s="126"/>
      <c r="I539" s="126"/>
      <c r="J539" s="126"/>
      <c r="K539" s="127"/>
    </row>
    <row r="540" spans="1:11" s="117" customFormat="1" x14ac:dyDescent="0.25">
      <c r="A540" s="126"/>
      <c r="B540" s="126"/>
      <c r="C540" s="126"/>
      <c r="D540" s="126"/>
      <c r="E540" s="126"/>
      <c r="F540" s="126"/>
      <c r="G540" s="126"/>
      <c r="H540" s="126"/>
      <c r="I540" s="126"/>
      <c r="J540" s="126"/>
      <c r="K540" s="127"/>
    </row>
    <row r="541" spans="1:11" s="117" customFormat="1" x14ac:dyDescent="0.25">
      <c r="A541" s="126"/>
      <c r="B541" s="126"/>
      <c r="C541" s="126"/>
      <c r="D541" s="126"/>
      <c r="E541" s="126"/>
      <c r="F541" s="126"/>
      <c r="G541" s="126"/>
      <c r="H541" s="126"/>
      <c r="I541" s="126"/>
      <c r="J541" s="126"/>
      <c r="K541" s="127"/>
    </row>
    <row r="542" spans="1:11" s="117" customFormat="1" x14ac:dyDescent="0.25">
      <c r="A542" s="126"/>
      <c r="B542" s="126"/>
      <c r="C542" s="126"/>
      <c r="D542" s="126"/>
      <c r="E542" s="126"/>
      <c r="F542" s="126"/>
      <c r="G542" s="126"/>
      <c r="H542" s="126"/>
      <c r="I542" s="126"/>
      <c r="J542" s="126"/>
      <c r="K542" s="127"/>
    </row>
    <row r="543" spans="1:11" s="117" customFormat="1" x14ac:dyDescent="0.25">
      <c r="A543" s="126"/>
      <c r="B543" s="126"/>
      <c r="C543" s="126"/>
      <c r="D543" s="126"/>
      <c r="E543" s="126"/>
      <c r="F543" s="126"/>
      <c r="G543" s="126"/>
      <c r="H543" s="126"/>
      <c r="I543" s="126"/>
      <c r="J543" s="126"/>
      <c r="K543" s="127"/>
    </row>
    <row r="544" spans="1:11" s="117" customFormat="1" x14ac:dyDescent="0.25">
      <c r="A544" s="126"/>
      <c r="B544" s="126"/>
      <c r="C544" s="126"/>
      <c r="D544" s="126"/>
      <c r="E544" s="126"/>
      <c r="F544" s="126"/>
      <c r="G544" s="126"/>
      <c r="H544" s="126"/>
      <c r="I544" s="126"/>
      <c r="J544" s="126"/>
      <c r="K544" s="127"/>
    </row>
    <row r="545" spans="1:11" s="117" customFormat="1" x14ac:dyDescent="0.25">
      <c r="A545" s="126"/>
      <c r="B545" s="126"/>
      <c r="C545" s="126"/>
      <c r="D545" s="126"/>
      <c r="E545" s="126"/>
      <c r="F545" s="126"/>
      <c r="G545" s="126"/>
      <c r="H545" s="126"/>
      <c r="I545" s="126"/>
      <c r="J545" s="126"/>
      <c r="K545" s="127"/>
    </row>
    <row r="546" spans="1:11" s="117" customFormat="1" x14ac:dyDescent="0.25">
      <c r="A546" s="126"/>
      <c r="B546" s="126"/>
      <c r="C546" s="126"/>
      <c r="D546" s="126"/>
      <c r="E546" s="126"/>
      <c r="F546" s="126"/>
      <c r="G546" s="126"/>
      <c r="H546" s="126"/>
      <c r="I546" s="126"/>
      <c r="J546" s="126"/>
      <c r="K546" s="127"/>
    </row>
    <row r="547" spans="1:11" s="117" customFormat="1" x14ac:dyDescent="0.25">
      <c r="A547" s="126"/>
      <c r="B547" s="126"/>
      <c r="C547" s="126"/>
      <c r="D547" s="126"/>
      <c r="E547" s="126"/>
      <c r="F547" s="126"/>
      <c r="G547" s="126"/>
      <c r="H547" s="126"/>
      <c r="I547" s="126"/>
      <c r="J547" s="126"/>
      <c r="K547" s="127"/>
    </row>
    <row r="548" spans="1:11" s="117" customFormat="1" x14ac:dyDescent="0.25">
      <c r="A548" s="126"/>
      <c r="B548" s="126"/>
      <c r="C548" s="126"/>
      <c r="D548" s="126"/>
      <c r="E548" s="126"/>
      <c r="F548" s="126"/>
      <c r="G548" s="126"/>
      <c r="H548" s="126"/>
      <c r="I548" s="126"/>
      <c r="J548" s="126"/>
      <c r="K548" s="127"/>
    </row>
    <row r="549" spans="1:11" s="117" customFormat="1" x14ac:dyDescent="0.25">
      <c r="A549" s="126"/>
      <c r="B549" s="126"/>
      <c r="C549" s="126"/>
      <c r="D549" s="126"/>
      <c r="E549" s="126"/>
      <c r="F549" s="126"/>
      <c r="G549" s="126"/>
      <c r="H549" s="126"/>
      <c r="I549" s="126"/>
      <c r="J549" s="126"/>
      <c r="K549" s="127"/>
    </row>
    <row r="550" spans="1:11" s="117" customFormat="1" x14ac:dyDescent="0.25">
      <c r="A550" s="126"/>
      <c r="B550" s="126"/>
      <c r="C550" s="126"/>
      <c r="D550" s="126"/>
      <c r="E550" s="126"/>
      <c r="F550" s="126"/>
      <c r="G550" s="126"/>
      <c r="H550" s="126"/>
      <c r="I550" s="126"/>
      <c r="J550" s="126"/>
      <c r="K550" s="127"/>
    </row>
    <row r="551" spans="1:11" s="117" customFormat="1" x14ac:dyDescent="0.25">
      <c r="A551" s="126"/>
      <c r="B551" s="126"/>
      <c r="C551" s="126"/>
      <c r="D551" s="126"/>
      <c r="E551" s="126"/>
      <c r="F551" s="126"/>
      <c r="G551" s="126"/>
      <c r="H551" s="126"/>
      <c r="I551" s="126"/>
      <c r="J551" s="126"/>
      <c r="K551" s="127"/>
    </row>
    <row r="552" spans="1:11" s="117" customFormat="1" x14ac:dyDescent="0.25">
      <c r="A552" s="126"/>
      <c r="B552" s="126"/>
      <c r="C552" s="126"/>
      <c r="D552" s="126"/>
      <c r="E552" s="126"/>
      <c r="F552" s="126"/>
      <c r="G552" s="126"/>
      <c r="H552" s="126"/>
      <c r="I552" s="126"/>
      <c r="J552" s="126"/>
      <c r="K552" s="127"/>
    </row>
    <row r="553" spans="1:11" s="117" customFormat="1" x14ac:dyDescent="0.25">
      <c r="A553" s="126"/>
      <c r="B553" s="126"/>
      <c r="C553" s="126"/>
      <c r="D553" s="126"/>
      <c r="E553" s="126"/>
      <c r="F553" s="126"/>
      <c r="G553" s="126"/>
      <c r="H553" s="126"/>
      <c r="I553" s="126"/>
      <c r="J553" s="126"/>
      <c r="K553" s="127"/>
    </row>
    <row r="554" spans="1:11" s="117" customFormat="1" x14ac:dyDescent="0.25">
      <c r="A554" s="126"/>
      <c r="B554" s="126"/>
      <c r="C554" s="126"/>
      <c r="D554" s="126"/>
      <c r="E554" s="126"/>
      <c r="F554" s="126"/>
      <c r="G554" s="126"/>
      <c r="H554" s="126"/>
      <c r="I554" s="126"/>
      <c r="J554" s="126"/>
      <c r="K554" s="127"/>
    </row>
    <row r="555" spans="1:11" s="117" customFormat="1" x14ac:dyDescent="0.25">
      <c r="A555" s="126"/>
      <c r="B555" s="126"/>
      <c r="C555" s="126"/>
      <c r="D555" s="126"/>
      <c r="E555" s="126"/>
      <c r="F555" s="126"/>
      <c r="G555" s="126"/>
      <c r="H555" s="126"/>
      <c r="I555" s="126"/>
      <c r="J555" s="126"/>
      <c r="K555" s="127"/>
    </row>
    <row r="556" spans="1:11" s="117" customFormat="1" x14ac:dyDescent="0.25">
      <c r="A556" s="126"/>
      <c r="B556" s="126"/>
      <c r="C556" s="126"/>
      <c r="D556" s="126"/>
      <c r="E556" s="126"/>
      <c r="F556" s="126"/>
      <c r="G556" s="126"/>
      <c r="H556" s="126"/>
      <c r="I556" s="126"/>
      <c r="J556" s="126"/>
      <c r="K556" s="127"/>
    </row>
    <row r="557" spans="1:11" s="117" customFormat="1" x14ac:dyDescent="0.25">
      <c r="A557" s="126"/>
      <c r="B557" s="126"/>
      <c r="C557" s="126"/>
      <c r="D557" s="126"/>
      <c r="E557" s="126"/>
      <c r="F557" s="126"/>
      <c r="G557" s="126"/>
      <c r="H557" s="126"/>
      <c r="I557" s="126"/>
      <c r="J557" s="126"/>
      <c r="K557" s="127"/>
    </row>
    <row r="558" spans="1:11" s="117" customFormat="1" x14ac:dyDescent="0.25">
      <c r="A558" s="126"/>
      <c r="B558" s="126"/>
      <c r="C558" s="126"/>
      <c r="D558" s="126"/>
      <c r="E558" s="126"/>
      <c r="F558" s="126"/>
      <c r="G558" s="126"/>
      <c r="H558" s="126"/>
      <c r="I558" s="126"/>
      <c r="J558" s="126"/>
      <c r="K558" s="127"/>
    </row>
    <row r="559" spans="1:11" s="117" customFormat="1" x14ac:dyDescent="0.25">
      <c r="A559" s="126"/>
      <c r="B559" s="126"/>
      <c r="C559" s="126"/>
      <c r="D559" s="126"/>
      <c r="E559" s="126"/>
      <c r="F559" s="126"/>
      <c r="G559" s="126"/>
      <c r="H559" s="126"/>
      <c r="I559" s="126"/>
      <c r="J559" s="126"/>
      <c r="K559" s="127"/>
    </row>
    <row r="560" spans="1:11" s="117" customFormat="1" x14ac:dyDescent="0.25">
      <c r="A560" s="126"/>
      <c r="B560" s="126"/>
      <c r="C560" s="126"/>
      <c r="D560" s="126"/>
      <c r="E560" s="126"/>
      <c r="F560" s="126"/>
      <c r="G560" s="126"/>
      <c r="H560" s="126"/>
      <c r="I560" s="126"/>
      <c r="J560" s="126"/>
      <c r="K560" s="127"/>
    </row>
    <row r="561" spans="1:11" s="117" customFormat="1" x14ac:dyDescent="0.25">
      <c r="A561" s="126"/>
      <c r="B561" s="126"/>
      <c r="C561" s="126"/>
      <c r="D561" s="126"/>
      <c r="E561" s="126"/>
      <c r="F561" s="126"/>
      <c r="G561" s="126"/>
      <c r="H561" s="126"/>
      <c r="I561" s="126"/>
      <c r="J561" s="126"/>
      <c r="K561" s="127"/>
    </row>
    <row r="562" spans="1:11" s="117" customFormat="1" x14ac:dyDescent="0.25">
      <c r="A562" s="126"/>
      <c r="B562" s="126"/>
      <c r="C562" s="126"/>
      <c r="D562" s="126"/>
      <c r="E562" s="126"/>
      <c r="F562" s="126"/>
      <c r="G562" s="126"/>
      <c r="H562" s="126"/>
      <c r="I562" s="126"/>
      <c r="J562" s="126"/>
      <c r="K562" s="127"/>
    </row>
    <row r="563" spans="1:11" s="117" customFormat="1" x14ac:dyDescent="0.25">
      <c r="A563" s="126"/>
      <c r="B563" s="126"/>
      <c r="C563" s="126"/>
      <c r="D563" s="126"/>
      <c r="E563" s="126"/>
      <c r="F563" s="126"/>
      <c r="G563" s="126"/>
      <c r="H563" s="126"/>
      <c r="I563" s="126"/>
      <c r="J563" s="126"/>
      <c r="K563" s="127"/>
    </row>
    <row r="564" spans="1:11" s="117" customFormat="1" x14ac:dyDescent="0.25">
      <c r="A564" s="126"/>
      <c r="B564" s="126"/>
      <c r="C564" s="126"/>
      <c r="D564" s="126"/>
      <c r="E564" s="126"/>
      <c r="F564" s="126"/>
      <c r="G564" s="126"/>
      <c r="H564" s="126"/>
      <c r="I564" s="126"/>
      <c r="J564" s="126"/>
      <c r="K564" s="127"/>
    </row>
    <row r="565" spans="1:11" s="117" customFormat="1" x14ac:dyDescent="0.25">
      <c r="A565" s="126"/>
      <c r="B565" s="126"/>
      <c r="C565" s="126"/>
      <c r="D565" s="126"/>
      <c r="E565" s="126"/>
      <c r="F565" s="126"/>
      <c r="G565" s="126"/>
      <c r="H565" s="126"/>
      <c r="I565" s="126"/>
      <c r="J565" s="126"/>
      <c r="K565" s="127"/>
    </row>
    <row r="566" spans="1:11" s="117" customFormat="1" x14ac:dyDescent="0.25">
      <c r="A566" s="126"/>
      <c r="B566" s="126"/>
      <c r="C566" s="126"/>
      <c r="D566" s="126"/>
      <c r="E566" s="126"/>
      <c r="F566" s="126"/>
      <c r="G566" s="126"/>
      <c r="H566" s="126"/>
      <c r="I566" s="126"/>
      <c r="J566" s="126"/>
      <c r="K566" s="127"/>
    </row>
    <row r="567" spans="1:11" s="117" customFormat="1" x14ac:dyDescent="0.25">
      <c r="A567" s="126"/>
      <c r="B567" s="126"/>
      <c r="C567" s="126"/>
      <c r="D567" s="126"/>
      <c r="E567" s="126"/>
      <c r="F567" s="126"/>
      <c r="G567" s="126"/>
      <c r="H567" s="126"/>
      <c r="I567" s="126"/>
      <c r="J567" s="126"/>
      <c r="K567" s="127"/>
    </row>
    <row r="568" spans="1:11" s="117" customFormat="1" x14ac:dyDescent="0.25">
      <c r="A568" s="126"/>
      <c r="B568" s="126"/>
      <c r="C568" s="126"/>
      <c r="D568" s="126"/>
      <c r="E568" s="126"/>
      <c r="F568" s="126"/>
      <c r="G568" s="126"/>
      <c r="H568" s="126"/>
      <c r="I568" s="126"/>
      <c r="J568" s="126"/>
      <c r="K568" s="127"/>
    </row>
    <row r="569" spans="1:11" s="117" customFormat="1" x14ac:dyDescent="0.25">
      <c r="A569" s="126"/>
      <c r="B569" s="126"/>
      <c r="C569" s="126"/>
      <c r="D569" s="126"/>
      <c r="E569" s="126"/>
      <c r="F569" s="126"/>
      <c r="G569" s="126"/>
      <c r="H569" s="126"/>
      <c r="I569" s="126"/>
      <c r="J569" s="126"/>
      <c r="K569" s="127"/>
    </row>
    <row r="570" spans="1:11" s="117" customFormat="1" x14ac:dyDescent="0.25">
      <c r="A570" s="126"/>
      <c r="B570" s="126"/>
      <c r="C570" s="126"/>
      <c r="D570" s="126"/>
      <c r="E570" s="126"/>
      <c r="F570" s="126"/>
      <c r="G570" s="126"/>
      <c r="H570" s="126"/>
      <c r="I570" s="126"/>
      <c r="J570" s="126"/>
      <c r="K570" s="127"/>
    </row>
    <row r="571" spans="1:11" s="117" customFormat="1" x14ac:dyDescent="0.25">
      <c r="A571" s="126"/>
      <c r="B571" s="126"/>
      <c r="C571" s="126"/>
      <c r="D571" s="126"/>
      <c r="E571" s="126"/>
      <c r="F571" s="126"/>
      <c r="G571" s="126"/>
      <c r="H571" s="126"/>
      <c r="I571" s="126"/>
      <c r="J571" s="126"/>
      <c r="K571" s="127"/>
    </row>
    <row r="572" spans="1:11" s="117" customFormat="1" x14ac:dyDescent="0.25">
      <c r="A572" s="126"/>
      <c r="B572" s="126"/>
      <c r="C572" s="126"/>
      <c r="D572" s="126"/>
      <c r="E572" s="126"/>
      <c r="F572" s="126"/>
      <c r="G572" s="126"/>
      <c r="H572" s="126"/>
      <c r="I572" s="126"/>
      <c r="J572" s="126"/>
      <c r="K572" s="127"/>
    </row>
    <row r="573" spans="1:11" s="117" customFormat="1" x14ac:dyDescent="0.25">
      <c r="A573" s="126"/>
      <c r="B573" s="126"/>
      <c r="C573" s="126"/>
      <c r="D573" s="126"/>
      <c r="E573" s="126"/>
      <c r="F573" s="126"/>
      <c r="G573" s="126"/>
      <c r="H573" s="126"/>
      <c r="I573" s="126"/>
      <c r="J573" s="126"/>
      <c r="K573" s="127"/>
    </row>
    <row r="574" spans="1:11" s="117" customFormat="1" x14ac:dyDescent="0.25">
      <c r="A574" s="126"/>
      <c r="B574" s="126"/>
      <c r="C574" s="126"/>
      <c r="D574" s="126"/>
      <c r="E574" s="126"/>
      <c r="F574" s="126"/>
      <c r="G574" s="126"/>
      <c r="H574" s="126"/>
      <c r="I574" s="126"/>
      <c r="J574" s="126"/>
      <c r="K574" s="127"/>
    </row>
    <row r="575" spans="1:11" s="117" customFormat="1" x14ac:dyDescent="0.25">
      <c r="A575" s="126"/>
      <c r="B575" s="126"/>
      <c r="C575" s="126"/>
      <c r="D575" s="126"/>
      <c r="E575" s="126"/>
      <c r="F575" s="126"/>
      <c r="G575" s="126"/>
      <c r="H575" s="126"/>
      <c r="I575" s="126"/>
      <c r="J575" s="126"/>
      <c r="K575" s="127"/>
    </row>
    <row r="576" spans="1:11" s="117" customFormat="1" x14ac:dyDescent="0.25">
      <c r="A576" s="126"/>
      <c r="B576" s="126"/>
      <c r="C576" s="126"/>
      <c r="D576" s="126"/>
      <c r="E576" s="126"/>
      <c r="F576" s="126"/>
      <c r="G576" s="126"/>
      <c r="H576" s="126"/>
      <c r="I576" s="126"/>
      <c r="J576" s="126"/>
      <c r="K576" s="127"/>
    </row>
    <row r="577" spans="1:11" s="117" customFormat="1" x14ac:dyDescent="0.25">
      <c r="A577" s="126"/>
      <c r="B577" s="126"/>
      <c r="C577" s="126"/>
      <c r="D577" s="126"/>
      <c r="E577" s="126"/>
      <c r="F577" s="126"/>
      <c r="G577" s="126"/>
      <c r="H577" s="126"/>
      <c r="I577" s="126"/>
      <c r="J577" s="126"/>
      <c r="K577" s="127"/>
    </row>
    <row r="578" spans="1:11" s="117" customFormat="1" x14ac:dyDescent="0.25">
      <c r="A578" s="126"/>
      <c r="B578" s="126"/>
      <c r="C578" s="126"/>
      <c r="D578" s="126"/>
      <c r="E578" s="126"/>
      <c r="F578" s="126"/>
      <c r="G578" s="126"/>
      <c r="H578" s="126"/>
      <c r="I578" s="126"/>
      <c r="J578" s="126"/>
      <c r="K578" s="127"/>
    </row>
    <row r="579" spans="1:11" s="117" customFormat="1" x14ac:dyDescent="0.25">
      <c r="A579" s="126"/>
      <c r="B579" s="126"/>
      <c r="C579" s="126"/>
      <c r="D579" s="126"/>
      <c r="E579" s="126"/>
      <c r="F579" s="126"/>
      <c r="G579" s="126"/>
      <c r="H579" s="126"/>
      <c r="I579" s="126"/>
      <c r="J579" s="126"/>
      <c r="K579" s="127"/>
    </row>
    <row r="580" spans="1:11" s="117" customFormat="1" x14ac:dyDescent="0.25">
      <c r="A580" s="126"/>
      <c r="B580" s="126"/>
      <c r="C580" s="126"/>
      <c r="D580" s="126"/>
      <c r="E580" s="126"/>
      <c r="F580" s="126"/>
      <c r="G580" s="126"/>
      <c r="H580" s="126"/>
      <c r="I580" s="126"/>
      <c r="J580" s="126"/>
      <c r="K580" s="127"/>
    </row>
    <row r="581" spans="1:11" s="117" customFormat="1" x14ac:dyDescent="0.25">
      <c r="A581" s="126"/>
      <c r="B581" s="126"/>
      <c r="C581" s="126"/>
      <c r="D581" s="126"/>
      <c r="E581" s="126"/>
      <c r="F581" s="126"/>
      <c r="G581" s="126"/>
      <c r="H581" s="126"/>
      <c r="I581" s="126"/>
      <c r="J581" s="126"/>
      <c r="K581" s="127"/>
    </row>
    <row r="582" spans="1:11" s="117" customFormat="1" x14ac:dyDescent="0.25">
      <c r="A582" s="126"/>
      <c r="B582" s="126"/>
      <c r="C582" s="126"/>
      <c r="D582" s="126"/>
      <c r="E582" s="126"/>
      <c r="F582" s="126"/>
      <c r="G582" s="126"/>
      <c r="H582" s="126"/>
      <c r="I582" s="126"/>
      <c r="J582" s="126"/>
      <c r="K582" s="127"/>
    </row>
    <row r="583" spans="1:11" s="117" customFormat="1" x14ac:dyDescent="0.25">
      <c r="A583" s="126"/>
      <c r="B583" s="126"/>
      <c r="C583" s="126"/>
      <c r="D583" s="126"/>
      <c r="E583" s="126"/>
      <c r="F583" s="126"/>
      <c r="G583" s="126"/>
      <c r="H583" s="126"/>
      <c r="I583" s="126"/>
      <c r="J583" s="126"/>
      <c r="K583" s="127"/>
    </row>
    <row r="584" spans="1:11" s="117" customFormat="1" x14ac:dyDescent="0.25">
      <c r="A584" s="126"/>
      <c r="B584" s="126"/>
      <c r="C584" s="126"/>
      <c r="D584" s="126"/>
      <c r="E584" s="126"/>
      <c r="F584" s="126"/>
      <c r="G584" s="126"/>
      <c r="H584" s="126"/>
      <c r="I584" s="126"/>
      <c r="J584" s="126"/>
      <c r="K584" s="127"/>
    </row>
    <row r="585" spans="1:11" s="117" customFormat="1" x14ac:dyDescent="0.25">
      <c r="A585" s="126"/>
      <c r="B585" s="126"/>
      <c r="C585" s="126"/>
      <c r="D585" s="126"/>
      <c r="E585" s="126"/>
      <c r="F585" s="126"/>
      <c r="G585" s="126"/>
      <c r="H585" s="126"/>
      <c r="I585" s="126"/>
      <c r="J585" s="126"/>
      <c r="K585" s="127"/>
    </row>
    <row r="586" spans="1:11" s="117" customFormat="1" x14ac:dyDescent="0.25">
      <c r="A586" s="126"/>
      <c r="B586" s="126"/>
      <c r="C586" s="126"/>
      <c r="D586" s="126"/>
      <c r="E586" s="126"/>
      <c r="F586" s="126"/>
      <c r="G586" s="126"/>
      <c r="H586" s="126"/>
      <c r="I586" s="126"/>
      <c r="J586" s="126"/>
      <c r="K586" s="127"/>
    </row>
    <row r="587" spans="1:11" s="117" customFormat="1" x14ac:dyDescent="0.25">
      <c r="A587" s="126"/>
      <c r="B587" s="126"/>
      <c r="C587" s="126"/>
      <c r="D587" s="126"/>
      <c r="E587" s="126"/>
      <c r="F587" s="126"/>
      <c r="G587" s="126"/>
      <c r="H587" s="126"/>
      <c r="I587" s="126"/>
      <c r="J587" s="126"/>
      <c r="K587" s="127"/>
    </row>
    <row r="588" spans="1:11" s="117" customFormat="1" x14ac:dyDescent="0.25">
      <c r="A588" s="126"/>
      <c r="B588" s="126"/>
      <c r="C588" s="126"/>
      <c r="D588" s="126"/>
      <c r="E588" s="126"/>
      <c r="F588" s="126"/>
      <c r="G588" s="126"/>
      <c r="H588" s="126"/>
      <c r="I588" s="126"/>
      <c r="J588" s="126"/>
      <c r="K588" s="127"/>
    </row>
    <row r="589" spans="1:11" s="117" customFormat="1" x14ac:dyDescent="0.25">
      <c r="A589" s="126"/>
      <c r="B589" s="126"/>
      <c r="C589" s="126"/>
      <c r="D589" s="126"/>
      <c r="E589" s="126"/>
      <c r="F589" s="126"/>
      <c r="G589" s="126"/>
      <c r="H589" s="126"/>
      <c r="I589" s="126"/>
      <c r="J589" s="126"/>
      <c r="K589" s="127"/>
    </row>
    <row r="590" spans="1:11" s="117" customFormat="1" x14ac:dyDescent="0.25">
      <c r="A590" s="126"/>
      <c r="B590" s="126"/>
      <c r="C590" s="126"/>
      <c r="D590" s="126"/>
      <c r="E590" s="126"/>
      <c r="F590" s="126"/>
      <c r="G590" s="126"/>
      <c r="H590" s="126"/>
      <c r="I590" s="126"/>
      <c r="J590" s="126"/>
      <c r="K590" s="127"/>
    </row>
    <row r="591" spans="1:11" s="117" customFormat="1" x14ac:dyDescent="0.25">
      <c r="A591" s="126"/>
      <c r="B591" s="126"/>
      <c r="C591" s="126"/>
      <c r="D591" s="126"/>
      <c r="E591" s="126"/>
      <c r="F591" s="126"/>
      <c r="G591" s="126"/>
      <c r="H591" s="126"/>
      <c r="I591" s="126"/>
      <c r="J591" s="126"/>
      <c r="K591" s="127"/>
    </row>
    <row r="592" spans="1:11" s="117" customFormat="1" x14ac:dyDescent="0.25">
      <c r="A592" s="126"/>
      <c r="B592" s="126"/>
      <c r="C592" s="126"/>
      <c r="D592" s="126"/>
      <c r="E592" s="126"/>
      <c r="F592" s="126"/>
      <c r="G592" s="126"/>
      <c r="H592" s="126"/>
      <c r="I592" s="126"/>
      <c r="J592" s="126"/>
      <c r="K592" s="127"/>
    </row>
    <row r="593" spans="1:11" s="117" customFormat="1" x14ac:dyDescent="0.25">
      <c r="A593" s="126"/>
      <c r="B593" s="126"/>
      <c r="C593" s="126"/>
      <c r="D593" s="126"/>
      <c r="E593" s="126"/>
      <c r="F593" s="126"/>
      <c r="G593" s="126"/>
      <c r="H593" s="126"/>
      <c r="I593" s="126"/>
      <c r="J593" s="126"/>
      <c r="K593" s="127"/>
    </row>
    <row r="594" spans="1:11" s="117" customFormat="1" x14ac:dyDescent="0.25">
      <c r="A594" s="126"/>
      <c r="B594" s="126"/>
      <c r="C594" s="126"/>
      <c r="D594" s="126"/>
      <c r="E594" s="126"/>
      <c r="F594" s="126"/>
      <c r="G594" s="126"/>
      <c r="H594" s="126"/>
      <c r="I594" s="126"/>
      <c r="J594" s="126"/>
      <c r="K594" s="127"/>
    </row>
    <row r="595" spans="1:11" s="117" customFormat="1" x14ac:dyDescent="0.25">
      <c r="A595" s="126"/>
      <c r="B595" s="126"/>
      <c r="C595" s="126"/>
      <c r="D595" s="126"/>
      <c r="E595" s="126"/>
      <c r="F595" s="126"/>
      <c r="G595" s="126"/>
      <c r="H595" s="126"/>
      <c r="I595" s="126"/>
      <c r="J595" s="126"/>
      <c r="K595" s="127"/>
    </row>
    <row r="596" spans="1:11" s="117" customFormat="1" x14ac:dyDescent="0.25">
      <c r="A596" s="126"/>
      <c r="B596" s="126"/>
      <c r="C596" s="126"/>
      <c r="D596" s="126"/>
      <c r="E596" s="126"/>
      <c r="F596" s="126"/>
      <c r="G596" s="126"/>
      <c r="H596" s="126"/>
      <c r="I596" s="126"/>
      <c r="J596" s="126"/>
      <c r="K596" s="127"/>
    </row>
    <row r="597" spans="1:11" s="117" customFormat="1" x14ac:dyDescent="0.25">
      <c r="A597" s="126"/>
      <c r="B597" s="126"/>
      <c r="C597" s="126"/>
      <c r="D597" s="126"/>
      <c r="E597" s="126"/>
      <c r="F597" s="126"/>
      <c r="G597" s="126"/>
      <c r="H597" s="126"/>
      <c r="I597" s="126"/>
      <c r="J597" s="126"/>
      <c r="K597" s="127"/>
    </row>
    <row r="598" spans="1:11" s="117" customFormat="1" x14ac:dyDescent="0.25">
      <c r="A598" s="126"/>
      <c r="B598" s="126"/>
      <c r="C598" s="126"/>
      <c r="D598" s="126"/>
      <c r="E598" s="126"/>
      <c r="F598" s="126"/>
      <c r="G598" s="126"/>
      <c r="H598" s="126"/>
      <c r="I598" s="126"/>
      <c r="J598" s="126"/>
      <c r="K598" s="127"/>
    </row>
    <row r="599" spans="1:11" s="117" customFormat="1" x14ac:dyDescent="0.25">
      <c r="A599" s="126"/>
      <c r="B599" s="126"/>
      <c r="C599" s="126"/>
      <c r="D599" s="126"/>
      <c r="E599" s="126"/>
      <c r="F599" s="126"/>
      <c r="G599" s="126"/>
      <c r="H599" s="126"/>
      <c r="I599" s="126"/>
      <c r="J599" s="126"/>
      <c r="K599" s="127"/>
    </row>
    <row r="600" spans="1:11" s="117" customFormat="1" x14ac:dyDescent="0.25">
      <c r="A600" s="126"/>
      <c r="B600" s="126"/>
      <c r="C600" s="126"/>
      <c r="D600" s="126"/>
      <c r="E600" s="126"/>
      <c r="F600" s="126"/>
      <c r="G600" s="126"/>
      <c r="H600" s="126"/>
      <c r="I600" s="126"/>
      <c r="J600" s="126"/>
      <c r="K600" s="127"/>
    </row>
    <row r="601" spans="1:11" s="117" customFormat="1" x14ac:dyDescent="0.25">
      <c r="A601" s="126"/>
      <c r="B601" s="126"/>
      <c r="C601" s="126"/>
      <c r="D601" s="126"/>
      <c r="E601" s="126"/>
      <c r="F601" s="126"/>
      <c r="G601" s="126"/>
      <c r="H601" s="126"/>
      <c r="I601" s="126"/>
      <c r="J601" s="126"/>
      <c r="K601" s="127"/>
    </row>
    <row r="602" spans="1:11" s="117" customFormat="1" x14ac:dyDescent="0.25">
      <c r="A602" s="126"/>
      <c r="B602" s="126"/>
      <c r="C602" s="126"/>
      <c r="D602" s="126"/>
      <c r="E602" s="126"/>
      <c r="F602" s="126"/>
      <c r="G602" s="126"/>
      <c r="H602" s="126"/>
      <c r="I602" s="126"/>
      <c r="J602" s="126"/>
      <c r="K602" s="127"/>
    </row>
    <row r="603" spans="1:11" s="117" customFormat="1" x14ac:dyDescent="0.25">
      <c r="A603" s="126"/>
      <c r="B603" s="126"/>
      <c r="C603" s="126"/>
      <c r="D603" s="126"/>
      <c r="E603" s="126"/>
      <c r="F603" s="126"/>
      <c r="G603" s="126"/>
      <c r="H603" s="126"/>
      <c r="I603" s="126"/>
      <c r="J603" s="126"/>
      <c r="K603" s="127"/>
    </row>
    <row r="604" spans="1:11" s="117" customFormat="1" x14ac:dyDescent="0.25">
      <c r="A604" s="126"/>
      <c r="B604" s="126"/>
      <c r="C604" s="126"/>
      <c r="D604" s="126"/>
      <c r="E604" s="126"/>
      <c r="F604" s="126"/>
      <c r="G604" s="126"/>
      <c r="H604" s="126"/>
      <c r="I604" s="126"/>
      <c r="J604" s="126"/>
      <c r="K604" s="127"/>
    </row>
    <row r="605" spans="1:11" s="117" customFormat="1" x14ac:dyDescent="0.25">
      <c r="A605" s="126"/>
      <c r="B605" s="126"/>
      <c r="C605" s="126"/>
      <c r="D605" s="126"/>
      <c r="E605" s="126"/>
      <c r="F605" s="126"/>
      <c r="G605" s="126"/>
      <c r="H605" s="126"/>
      <c r="I605" s="126"/>
      <c r="J605" s="126"/>
      <c r="K605" s="127"/>
    </row>
    <row r="606" spans="1:11" s="117" customFormat="1" x14ac:dyDescent="0.25">
      <c r="A606" s="126"/>
      <c r="B606" s="126"/>
      <c r="C606" s="126"/>
      <c r="D606" s="126"/>
      <c r="E606" s="126"/>
      <c r="F606" s="126"/>
      <c r="G606" s="126"/>
      <c r="H606" s="126"/>
      <c r="I606" s="126"/>
      <c r="J606" s="126"/>
      <c r="K606" s="127"/>
    </row>
    <row r="607" spans="1:11" s="117" customFormat="1" x14ac:dyDescent="0.25">
      <c r="A607" s="126"/>
      <c r="B607" s="126"/>
      <c r="C607" s="126"/>
      <c r="D607" s="126"/>
      <c r="E607" s="126"/>
      <c r="F607" s="126"/>
      <c r="G607" s="126"/>
      <c r="H607" s="126"/>
      <c r="I607" s="126"/>
      <c r="J607" s="126"/>
      <c r="K607" s="127"/>
    </row>
    <row r="608" spans="1:11" s="117" customFormat="1" x14ac:dyDescent="0.25">
      <c r="A608" s="126"/>
      <c r="B608" s="126"/>
      <c r="C608" s="126"/>
      <c r="D608" s="126"/>
      <c r="E608" s="126"/>
      <c r="F608" s="126"/>
      <c r="G608" s="126"/>
      <c r="H608" s="126"/>
      <c r="I608" s="126"/>
      <c r="J608" s="126"/>
      <c r="K608" s="127"/>
    </row>
    <row r="609" spans="1:11" s="117" customFormat="1" x14ac:dyDescent="0.25">
      <c r="A609" s="126"/>
      <c r="B609" s="126"/>
      <c r="C609" s="126"/>
      <c r="D609" s="126"/>
      <c r="E609" s="126"/>
      <c r="F609" s="126"/>
      <c r="G609" s="126"/>
      <c r="H609" s="126"/>
      <c r="I609" s="126"/>
      <c r="J609" s="126"/>
      <c r="K609" s="127"/>
    </row>
    <row r="610" spans="1:11" s="117" customFormat="1" x14ac:dyDescent="0.25">
      <c r="A610" s="126"/>
      <c r="B610" s="126"/>
      <c r="C610" s="126"/>
      <c r="D610" s="126"/>
      <c r="E610" s="126"/>
      <c r="F610" s="126"/>
      <c r="G610" s="126"/>
      <c r="H610" s="126"/>
      <c r="I610" s="126"/>
      <c r="J610" s="126"/>
      <c r="K610" s="127"/>
    </row>
    <row r="611" spans="1:11" s="117" customFormat="1" x14ac:dyDescent="0.25">
      <c r="A611" s="126"/>
      <c r="B611" s="126"/>
      <c r="C611" s="126"/>
      <c r="D611" s="126"/>
      <c r="E611" s="126"/>
      <c r="F611" s="126"/>
      <c r="G611" s="126"/>
      <c r="H611" s="126"/>
      <c r="I611" s="126"/>
      <c r="J611" s="126"/>
      <c r="K611" s="127"/>
    </row>
    <row r="612" spans="1:11" s="117" customFormat="1" x14ac:dyDescent="0.25">
      <c r="A612" s="126"/>
      <c r="B612" s="126"/>
      <c r="C612" s="126"/>
      <c r="D612" s="126"/>
      <c r="E612" s="126"/>
      <c r="F612" s="126"/>
      <c r="G612" s="126"/>
      <c r="H612" s="126"/>
      <c r="I612" s="126"/>
      <c r="J612" s="126"/>
      <c r="K612" s="127"/>
    </row>
    <row r="613" spans="1:11" s="117" customFormat="1" x14ac:dyDescent="0.25">
      <c r="A613" s="126"/>
      <c r="B613" s="126"/>
      <c r="C613" s="126"/>
      <c r="D613" s="126"/>
      <c r="E613" s="126"/>
      <c r="F613" s="126"/>
      <c r="G613" s="126"/>
      <c r="H613" s="126"/>
      <c r="I613" s="126"/>
      <c r="J613" s="126"/>
      <c r="K613" s="127"/>
    </row>
    <row r="614" spans="1:11" s="117" customFormat="1" x14ac:dyDescent="0.25">
      <c r="A614" s="126"/>
      <c r="B614" s="126"/>
      <c r="C614" s="126"/>
      <c r="D614" s="126"/>
      <c r="E614" s="126"/>
      <c r="F614" s="126"/>
      <c r="G614" s="126"/>
      <c r="H614" s="126"/>
      <c r="I614" s="126"/>
      <c r="J614" s="126"/>
      <c r="K614" s="127"/>
    </row>
    <row r="615" spans="1:11" s="117" customFormat="1" x14ac:dyDescent="0.25">
      <c r="A615" s="126"/>
      <c r="B615" s="126"/>
      <c r="C615" s="126"/>
      <c r="D615" s="126"/>
      <c r="E615" s="126"/>
      <c r="F615" s="126"/>
      <c r="G615" s="126"/>
      <c r="H615" s="126"/>
      <c r="I615" s="126"/>
      <c r="J615" s="126"/>
      <c r="K615" s="127"/>
    </row>
    <row r="616" spans="1:11" s="117" customFormat="1" x14ac:dyDescent="0.25">
      <c r="A616" s="126"/>
      <c r="B616" s="126"/>
      <c r="C616" s="126"/>
      <c r="D616" s="126"/>
      <c r="E616" s="126"/>
      <c r="F616" s="126"/>
      <c r="G616" s="126"/>
      <c r="H616" s="126"/>
      <c r="I616" s="126"/>
      <c r="J616" s="126"/>
      <c r="K616" s="127"/>
    </row>
    <row r="617" spans="1:11" s="117" customFormat="1" x14ac:dyDescent="0.25">
      <c r="A617" s="126"/>
      <c r="B617" s="126"/>
      <c r="C617" s="126"/>
      <c r="D617" s="126"/>
      <c r="E617" s="126"/>
      <c r="F617" s="126"/>
      <c r="G617" s="126"/>
      <c r="H617" s="126"/>
      <c r="I617" s="126"/>
      <c r="J617" s="126"/>
      <c r="K617" s="127"/>
    </row>
    <row r="618" spans="1:11" s="117" customFormat="1" x14ac:dyDescent="0.25">
      <c r="A618" s="126"/>
      <c r="B618" s="126"/>
      <c r="C618" s="126"/>
      <c r="D618" s="126"/>
      <c r="E618" s="126"/>
      <c r="F618" s="126"/>
      <c r="G618" s="126"/>
      <c r="H618" s="126"/>
      <c r="I618" s="126"/>
      <c r="J618" s="126"/>
      <c r="K618" s="127"/>
    </row>
    <row r="619" spans="1:11" s="117" customFormat="1" x14ac:dyDescent="0.25">
      <c r="A619" s="126"/>
      <c r="B619" s="126"/>
      <c r="C619" s="126"/>
      <c r="D619" s="126"/>
      <c r="E619" s="126"/>
      <c r="F619" s="126"/>
      <c r="G619" s="126"/>
      <c r="H619" s="126"/>
      <c r="I619" s="126"/>
      <c r="J619" s="126"/>
      <c r="K619" s="127"/>
    </row>
    <row r="620" spans="1:11" s="117" customFormat="1" x14ac:dyDescent="0.25">
      <c r="A620" s="126"/>
      <c r="B620" s="126"/>
      <c r="C620" s="126"/>
      <c r="D620" s="126"/>
      <c r="E620" s="126"/>
      <c r="F620" s="126"/>
      <c r="G620" s="126"/>
      <c r="H620" s="126"/>
      <c r="I620" s="126"/>
      <c r="J620" s="126"/>
      <c r="K620" s="127"/>
    </row>
    <row r="621" spans="1:11" s="117" customFormat="1" x14ac:dyDescent="0.25">
      <c r="A621" s="126"/>
      <c r="B621" s="126"/>
      <c r="C621" s="126"/>
      <c r="D621" s="126"/>
      <c r="E621" s="126"/>
      <c r="F621" s="126"/>
      <c r="G621" s="126"/>
      <c r="H621" s="126"/>
      <c r="I621" s="126"/>
      <c r="J621" s="126"/>
      <c r="K621" s="127"/>
    </row>
    <row r="622" spans="1:11" s="117" customFormat="1" x14ac:dyDescent="0.25">
      <c r="A622" s="126"/>
      <c r="B622" s="126"/>
      <c r="C622" s="126"/>
      <c r="D622" s="126"/>
      <c r="E622" s="126"/>
      <c r="F622" s="126"/>
      <c r="G622" s="126"/>
      <c r="H622" s="126"/>
      <c r="I622" s="126"/>
      <c r="J622" s="126"/>
      <c r="K622" s="127"/>
    </row>
    <row r="623" spans="1:11" s="117" customFormat="1" x14ac:dyDescent="0.25">
      <c r="A623" s="126"/>
      <c r="B623" s="126"/>
      <c r="C623" s="126"/>
      <c r="D623" s="126"/>
      <c r="E623" s="126"/>
      <c r="F623" s="126"/>
      <c r="G623" s="126"/>
      <c r="H623" s="126"/>
      <c r="I623" s="126"/>
      <c r="J623" s="126"/>
      <c r="K623" s="127"/>
    </row>
    <row r="624" spans="1:11" s="117" customFormat="1" x14ac:dyDescent="0.25">
      <c r="A624" s="126"/>
      <c r="B624" s="126"/>
      <c r="C624" s="126"/>
      <c r="D624" s="126"/>
      <c r="E624" s="126"/>
      <c r="F624" s="126"/>
      <c r="G624" s="126"/>
      <c r="H624" s="126"/>
      <c r="I624" s="126"/>
      <c r="J624" s="126"/>
      <c r="K624" s="127"/>
    </row>
    <row r="625" spans="1:11" s="117" customFormat="1" x14ac:dyDescent="0.25">
      <c r="A625" s="126"/>
      <c r="B625" s="126"/>
      <c r="C625" s="126"/>
      <c r="D625" s="126"/>
      <c r="E625" s="126"/>
      <c r="F625" s="126"/>
      <c r="G625" s="126"/>
      <c r="H625" s="126"/>
      <c r="I625" s="126"/>
      <c r="J625" s="126"/>
      <c r="K625" s="127"/>
    </row>
    <row r="626" spans="1:11" s="117" customFormat="1" x14ac:dyDescent="0.25">
      <c r="A626" s="126"/>
      <c r="B626" s="126"/>
      <c r="C626" s="126"/>
      <c r="D626" s="126"/>
      <c r="E626" s="126"/>
      <c r="F626" s="126"/>
      <c r="G626" s="126"/>
      <c r="H626" s="126"/>
      <c r="I626" s="126"/>
      <c r="J626" s="126"/>
      <c r="K626" s="127"/>
    </row>
    <row r="627" spans="1:11" s="117" customFormat="1" x14ac:dyDescent="0.25">
      <c r="A627" s="126"/>
      <c r="B627" s="126"/>
      <c r="C627" s="126"/>
      <c r="D627" s="126"/>
      <c r="E627" s="126"/>
      <c r="F627" s="126"/>
      <c r="G627" s="126"/>
      <c r="H627" s="126"/>
      <c r="I627" s="126"/>
      <c r="J627" s="126"/>
      <c r="K627" s="127"/>
    </row>
    <row r="628" spans="1:11" s="117" customFormat="1" x14ac:dyDescent="0.25">
      <c r="A628" s="126"/>
      <c r="B628" s="126"/>
      <c r="C628" s="126"/>
      <c r="D628" s="126"/>
      <c r="E628" s="126"/>
      <c r="F628" s="126"/>
      <c r="G628" s="126"/>
      <c r="H628" s="126"/>
      <c r="I628" s="126"/>
      <c r="J628" s="126"/>
      <c r="K628" s="127"/>
    </row>
    <row r="629" spans="1:11" s="117" customFormat="1" x14ac:dyDescent="0.25">
      <c r="A629" s="126"/>
      <c r="B629" s="126"/>
      <c r="C629" s="126"/>
      <c r="D629" s="126"/>
      <c r="E629" s="126"/>
      <c r="F629" s="126"/>
      <c r="G629" s="126"/>
      <c r="H629" s="126"/>
      <c r="I629" s="126"/>
      <c r="J629" s="126"/>
      <c r="K629" s="127"/>
    </row>
    <row r="630" spans="1:11" s="117" customFormat="1" x14ac:dyDescent="0.25">
      <c r="A630" s="126"/>
      <c r="B630" s="126"/>
      <c r="C630" s="126"/>
      <c r="D630" s="126"/>
      <c r="E630" s="126"/>
      <c r="F630" s="126"/>
      <c r="G630" s="126"/>
      <c r="H630" s="126"/>
      <c r="I630" s="126"/>
      <c r="J630" s="126"/>
      <c r="K630" s="127"/>
    </row>
    <row r="631" spans="1:11" s="117" customFormat="1" x14ac:dyDescent="0.25">
      <c r="A631" s="126"/>
      <c r="B631" s="126"/>
      <c r="C631" s="126"/>
      <c r="D631" s="126"/>
      <c r="E631" s="126"/>
      <c r="F631" s="126"/>
      <c r="G631" s="126"/>
      <c r="H631" s="126"/>
      <c r="I631" s="126"/>
      <c r="J631" s="126"/>
      <c r="K631" s="127"/>
    </row>
    <row r="632" spans="1:11" s="117" customFormat="1" x14ac:dyDescent="0.25">
      <c r="A632" s="126"/>
      <c r="B632" s="126"/>
      <c r="C632" s="126"/>
      <c r="D632" s="126"/>
      <c r="E632" s="126"/>
      <c r="F632" s="126"/>
      <c r="G632" s="126"/>
      <c r="H632" s="126"/>
      <c r="I632" s="126"/>
      <c r="J632" s="126"/>
      <c r="K632" s="127"/>
    </row>
    <row r="633" spans="1:11" s="117" customFormat="1" x14ac:dyDescent="0.25">
      <c r="A633" s="126"/>
      <c r="B633" s="126"/>
      <c r="C633" s="126"/>
      <c r="D633" s="126"/>
      <c r="E633" s="126"/>
      <c r="F633" s="126"/>
      <c r="G633" s="126"/>
      <c r="H633" s="126"/>
      <c r="I633" s="126"/>
      <c r="J633" s="126"/>
      <c r="K633" s="127"/>
    </row>
    <row r="634" spans="1:11" s="117" customFormat="1" x14ac:dyDescent="0.25">
      <c r="A634" s="126"/>
      <c r="B634" s="126"/>
      <c r="C634" s="126"/>
      <c r="D634" s="126"/>
      <c r="E634" s="126"/>
      <c r="F634" s="126"/>
      <c r="G634" s="126"/>
      <c r="H634" s="126"/>
      <c r="I634" s="126"/>
      <c r="J634" s="126"/>
      <c r="K634" s="127"/>
    </row>
    <row r="635" spans="1:11" s="117" customFormat="1" x14ac:dyDescent="0.25">
      <c r="A635" s="126"/>
      <c r="B635" s="126"/>
      <c r="C635" s="126"/>
      <c r="D635" s="126"/>
      <c r="E635" s="126"/>
      <c r="F635" s="126"/>
      <c r="G635" s="126"/>
      <c r="H635" s="126"/>
      <c r="I635" s="126"/>
      <c r="J635" s="126"/>
      <c r="K635" s="127"/>
    </row>
    <row r="636" spans="1:11" s="117" customFormat="1" x14ac:dyDescent="0.25">
      <c r="A636" s="126"/>
      <c r="B636" s="126"/>
      <c r="C636" s="126"/>
      <c r="D636" s="126"/>
      <c r="E636" s="126"/>
      <c r="F636" s="126"/>
      <c r="G636" s="126"/>
      <c r="H636" s="126"/>
      <c r="I636" s="126"/>
      <c r="J636" s="126"/>
      <c r="K636" s="127"/>
    </row>
    <row r="637" spans="1:11" s="117" customFormat="1" x14ac:dyDescent="0.25">
      <c r="A637" s="126"/>
      <c r="B637" s="126"/>
      <c r="C637" s="126"/>
      <c r="D637" s="126"/>
      <c r="E637" s="126"/>
      <c r="F637" s="126"/>
      <c r="G637" s="126"/>
      <c r="H637" s="126"/>
      <c r="I637" s="126"/>
      <c r="J637" s="126"/>
      <c r="K637" s="127"/>
    </row>
    <row r="638" spans="1:11" s="117" customFormat="1" x14ac:dyDescent="0.25">
      <c r="A638" s="126"/>
      <c r="B638" s="126"/>
      <c r="C638" s="126"/>
      <c r="D638" s="126"/>
      <c r="E638" s="126"/>
      <c r="F638" s="126"/>
      <c r="G638" s="126"/>
      <c r="H638" s="126"/>
      <c r="I638" s="126"/>
      <c r="J638" s="126"/>
      <c r="K638" s="127"/>
    </row>
    <row r="639" spans="1:11" s="117" customFormat="1" x14ac:dyDescent="0.25">
      <c r="A639" s="126"/>
      <c r="B639" s="126"/>
      <c r="C639" s="126"/>
      <c r="D639" s="126"/>
      <c r="E639" s="126"/>
      <c r="F639" s="126"/>
      <c r="G639" s="126"/>
      <c r="H639" s="126"/>
      <c r="I639" s="126"/>
      <c r="J639" s="126"/>
      <c r="K639" s="127"/>
    </row>
    <row r="640" spans="1:11" s="117" customFormat="1" x14ac:dyDescent="0.25">
      <c r="A640" s="126"/>
      <c r="B640" s="126"/>
      <c r="C640" s="126"/>
      <c r="D640" s="126"/>
      <c r="E640" s="126"/>
      <c r="F640" s="126"/>
      <c r="G640" s="126"/>
      <c r="H640" s="126"/>
      <c r="I640" s="126"/>
      <c r="J640" s="126"/>
      <c r="K640" s="127"/>
    </row>
    <row r="641" spans="1:11" s="117" customFormat="1" x14ac:dyDescent="0.25">
      <c r="A641" s="126"/>
      <c r="B641" s="126"/>
      <c r="C641" s="126"/>
      <c r="D641" s="126"/>
      <c r="E641" s="126"/>
      <c r="F641" s="126"/>
      <c r="G641" s="126"/>
      <c r="H641" s="126"/>
      <c r="I641" s="126"/>
      <c r="J641" s="126"/>
      <c r="K641" s="127"/>
    </row>
    <row r="642" spans="1:11" s="117" customFormat="1" x14ac:dyDescent="0.25">
      <c r="A642" s="126"/>
      <c r="B642" s="126"/>
      <c r="C642" s="126"/>
      <c r="D642" s="126"/>
      <c r="E642" s="126"/>
      <c r="F642" s="126"/>
      <c r="G642" s="126"/>
      <c r="H642" s="126"/>
      <c r="I642" s="126"/>
      <c r="J642" s="126"/>
      <c r="K642" s="127"/>
    </row>
    <row r="643" spans="1:11" s="117" customFormat="1" x14ac:dyDescent="0.25">
      <c r="A643" s="126"/>
      <c r="B643" s="126"/>
      <c r="C643" s="126"/>
      <c r="D643" s="126"/>
      <c r="E643" s="126"/>
      <c r="F643" s="126"/>
      <c r="G643" s="126"/>
      <c r="H643" s="126"/>
      <c r="I643" s="126"/>
      <c r="J643" s="126"/>
      <c r="K643" s="127"/>
    </row>
    <row r="644" spans="1:11" s="117" customFormat="1" x14ac:dyDescent="0.25">
      <c r="A644" s="126"/>
      <c r="B644" s="126"/>
      <c r="C644" s="126"/>
      <c r="D644" s="126"/>
      <c r="E644" s="126"/>
      <c r="F644" s="126"/>
      <c r="G644" s="126"/>
      <c r="H644" s="126"/>
      <c r="I644" s="126"/>
      <c r="J644" s="126"/>
      <c r="K644" s="127"/>
    </row>
    <row r="645" spans="1:11" s="117" customFormat="1" x14ac:dyDescent="0.25">
      <c r="A645" s="126"/>
      <c r="B645" s="126"/>
      <c r="C645" s="126"/>
      <c r="D645" s="126"/>
      <c r="E645" s="126"/>
      <c r="F645" s="126"/>
      <c r="G645" s="126"/>
      <c r="H645" s="126"/>
      <c r="I645" s="126"/>
      <c r="J645" s="126"/>
      <c r="K645" s="127"/>
    </row>
    <row r="646" spans="1:11" s="117" customFormat="1" x14ac:dyDescent="0.25">
      <c r="A646" s="126"/>
      <c r="B646" s="126"/>
      <c r="C646" s="126"/>
      <c r="D646" s="126"/>
      <c r="E646" s="126"/>
      <c r="F646" s="126"/>
      <c r="G646" s="126"/>
      <c r="H646" s="126"/>
      <c r="I646" s="126"/>
      <c r="J646" s="126"/>
      <c r="K646" s="127"/>
    </row>
    <row r="647" spans="1:11" s="117" customFormat="1" x14ac:dyDescent="0.25">
      <c r="A647" s="126"/>
      <c r="B647" s="126"/>
      <c r="C647" s="126"/>
      <c r="D647" s="126"/>
      <c r="E647" s="126"/>
      <c r="F647" s="126"/>
      <c r="G647" s="126"/>
      <c r="H647" s="126"/>
      <c r="I647" s="126"/>
      <c r="J647" s="126"/>
      <c r="K647" s="127"/>
    </row>
    <row r="648" spans="1:11" s="117" customFormat="1" x14ac:dyDescent="0.25">
      <c r="A648" s="126"/>
      <c r="B648" s="126"/>
      <c r="C648" s="126"/>
      <c r="D648" s="126"/>
      <c r="E648" s="126"/>
      <c r="F648" s="126"/>
      <c r="G648" s="126"/>
      <c r="H648" s="126"/>
      <c r="I648" s="126"/>
      <c r="J648" s="126"/>
      <c r="K648" s="127"/>
    </row>
    <row r="649" spans="1:11" s="117" customFormat="1" x14ac:dyDescent="0.25">
      <c r="A649" s="126"/>
      <c r="B649" s="126"/>
      <c r="C649" s="126"/>
      <c r="D649" s="126"/>
      <c r="E649" s="126"/>
      <c r="F649" s="126"/>
      <c r="G649" s="126"/>
      <c r="H649" s="126"/>
      <c r="I649" s="126"/>
      <c r="J649" s="126"/>
      <c r="K649" s="127"/>
    </row>
    <row r="650" spans="1:11" s="117" customFormat="1" x14ac:dyDescent="0.25">
      <c r="A650" s="126"/>
      <c r="B650" s="126"/>
      <c r="C650" s="126"/>
      <c r="D650" s="126"/>
      <c r="E650" s="126"/>
      <c r="F650" s="126"/>
      <c r="G650" s="126"/>
      <c r="H650" s="126"/>
      <c r="I650" s="126"/>
      <c r="J650" s="126"/>
      <c r="K650" s="127"/>
    </row>
    <row r="651" spans="1:11" s="117" customFormat="1" x14ac:dyDescent="0.25">
      <c r="A651" s="126"/>
      <c r="B651" s="126"/>
      <c r="C651" s="126"/>
      <c r="D651" s="126"/>
      <c r="E651" s="126"/>
      <c r="F651" s="126"/>
      <c r="G651" s="126"/>
      <c r="H651" s="126"/>
      <c r="I651" s="126"/>
      <c r="J651" s="126"/>
      <c r="K651" s="127"/>
    </row>
    <row r="652" spans="1:11" s="117" customFormat="1" x14ac:dyDescent="0.25">
      <c r="A652" s="126"/>
      <c r="B652" s="126"/>
      <c r="C652" s="126"/>
      <c r="D652" s="126"/>
      <c r="E652" s="126"/>
      <c r="F652" s="126"/>
      <c r="G652" s="126"/>
      <c r="H652" s="126"/>
      <c r="I652" s="126"/>
      <c r="J652" s="126"/>
      <c r="K652" s="127"/>
    </row>
    <row r="653" spans="1:11" s="117" customFormat="1" x14ac:dyDescent="0.25">
      <c r="A653" s="126"/>
      <c r="B653" s="126"/>
      <c r="C653" s="126"/>
      <c r="D653" s="126"/>
      <c r="E653" s="126"/>
      <c r="F653" s="126"/>
      <c r="G653" s="126"/>
      <c r="H653" s="126"/>
      <c r="I653" s="126"/>
      <c r="J653" s="126"/>
      <c r="K653" s="127"/>
    </row>
    <row r="654" spans="1:11" s="117" customFormat="1" x14ac:dyDescent="0.25">
      <c r="A654" s="126"/>
      <c r="B654" s="126"/>
      <c r="C654" s="126"/>
      <c r="D654" s="126"/>
      <c r="E654" s="126"/>
      <c r="F654" s="126"/>
      <c r="G654" s="126"/>
      <c r="H654" s="126"/>
      <c r="I654" s="126"/>
      <c r="J654" s="126"/>
      <c r="K654" s="127"/>
    </row>
    <row r="655" spans="1:11" s="117" customFormat="1" x14ac:dyDescent="0.25">
      <c r="A655" s="126"/>
      <c r="B655" s="126"/>
      <c r="C655" s="126"/>
      <c r="D655" s="126"/>
      <c r="E655" s="126"/>
      <c r="F655" s="126"/>
      <c r="G655" s="126"/>
      <c r="H655" s="126"/>
      <c r="I655" s="126"/>
      <c r="J655" s="126"/>
      <c r="K655" s="127"/>
    </row>
    <row r="656" spans="1:11" s="117" customFormat="1" x14ac:dyDescent="0.25">
      <c r="A656" s="126"/>
      <c r="B656" s="126"/>
      <c r="C656" s="126"/>
      <c r="D656" s="126"/>
      <c r="E656" s="126"/>
      <c r="F656" s="126"/>
      <c r="G656" s="126"/>
      <c r="H656" s="126"/>
      <c r="I656" s="126"/>
      <c r="J656" s="126"/>
      <c r="K656" s="127"/>
    </row>
    <row r="657" spans="1:11" s="117" customFormat="1" x14ac:dyDescent="0.25">
      <c r="A657" s="126"/>
      <c r="B657" s="126"/>
      <c r="C657" s="126"/>
      <c r="D657" s="126"/>
      <c r="E657" s="126"/>
      <c r="F657" s="126"/>
      <c r="G657" s="126"/>
      <c r="H657" s="126"/>
      <c r="I657" s="126"/>
      <c r="J657" s="126"/>
      <c r="K657" s="127"/>
    </row>
    <row r="658" spans="1:11" s="117" customFormat="1" x14ac:dyDescent="0.25">
      <c r="A658" s="126"/>
      <c r="B658" s="126"/>
      <c r="C658" s="126"/>
      <c r="D658" s="126"/>
      <c r="E658" s="126"/>
      <c r="F658" s="126"/>
      <c r="G658" s="126"/>
      <c r="H658" s="126"/>
      <c r="I658" s="126"/>
      <c r="J658" s="126"/>
      <c r="K658" s="127"/>
    </row>
    <row r="659" spans="1:11" s="117" customFormat="1" x14ac:dyDescent="0.25">
      <c r="A659" s="126"/>
      <c r="B659" s="126"/>
      <c r="C659" s="126"/>
      <c r="D659" s="126"/>
      <c r="E659" s="126"/>
      <c r="F659" s="126"/>
      <c r="G659" s="126"/>
      <c r="H659" s="126"/>
      <c r="I659" s="126"/>
      <c r="J659" s="126"/>
      <c r="K659" s="127"/>
    </row>
    <row r="660" spans="1:11" s="117" customFormat="1" x14ac:dyDescent="0.25">
      <c r="A660" s="126"/>
      <c r="B660" s="126"/>
      <c r="C660" s="126"/>
      <c r="D660" s="126"/>
      <c r="E660" s="126"/>
      <c r="F660" s="126"/>
      <c r="G660" s="126"/>
      <c r="H660" s="126"/>
      <c r="I660" s="126"/>
      <c r="J660" s="126"/>
      <c r="K660" s="127"/>
    </row>
    <row r="661" spans="1:11" s="117" customFormat="1" x14ac:dyDescent="0.25">
      <c r="A661" s="126"/>
      <c r="B661" s="126"/>
      <c r="C661" s="126"/>
      <c r="D661" s="126"/>
      <c r="E661" s="126"/>
      <c r="F661" s="126"/>
      <c r="G661" s="126"/>
      <c r="H661" s="126"/>
      <c r="I661" s="126"/>
      <c r="J661" s="126"/>
      <c r="K661" s="127"/>
    </row>
    <row r="662" spans="1:11" s="117" customFormat="1" x14ac:dyDescent="0.25">
      <c r="A662" s="126"/>
      <c r="B662" s="126"/>
      <c r="C662" s="126"/>
      <c r="D662" s="126"/>
      <c r="E662" s="126"/>
      <c r="F662" s="126"/>
      <c r="G662" s="126"/>
      <c r="H662" s="126"/>
      <c r="I662" s="126"/>
      <c r="J662" s="126"/>
      <c r="K662" s="127"/>
    </row>
    <row r="663" spans="1:11" s="117" customFormat="1" x14ac:dyDescent="0.25">
      <c r="A663" s="126"/>
      <c r="B663" s="126"/>
      <c r="C663" s="126"/>
      <c r="D663" s="126"/>
      <c r="E663" s="126"/>
      <c r="F663" s="126"/>
      <c r="G663" s="126"/>
      <c r="H663" s="126"/>
      <c r="I663" s="126"/>
      <c r="J663" s="126"/>
      <c r="K663" s="127"/>
    </row>
    <row r="664" spans="1:11" s="117" customFormat="1" x14ac:dyDescent="0.25">
      <c r="A664" s="126"/>
      <c r="B664" s="126"/>
      <c r="C664" s="126"/>
      <c r="D664" s="126"/>
      <c r="E664" s="126"/>
      <c r="F664" s="126"/>
      <c r="G664" s="126"/>
      <c r="H664" s="126"/>
      <c r="I664" s="126"/>
      <c r="J664" s="126"/>
      <c r="K664" s="127"/>
    </row>
    <row r="665" spans="1:11" s="117" customFormat="1" x14ac:dyDescent="0.25">
      <c r="A665" s="126"/>
      <c r="B665" s="126"/>
      <c r="C665" s="126"/>
      <c r="D665" s="126"/>
      <c r="E665" s="126"/>
      <c r="F665" s="126"/>
      <c r="G665" s="126"/>
      <c r="H665" s="126"/>
      <c r="I665" s="126"/>
      <c r="J665" s="126"/>
      <c r="K665" s="127"/>
    </row>
    <row r="666" spans="1:11" s="117" customFormat="1" x14ac:dyDescent="0.25">
      <c r="A666" s="126"/>
      <c r="B666" s="126"/>
      <c r="C666" s="126"/>
      <c r="D666" s="126"/>
      <c r="E666" s="126"/>
      <c r="F666" s="126"/>
      <c r="G666" s="126"/>
      <c r="H666" s="126"/>
      <c r="I666" s="126"/>
      <c r="J666" s="126"/>
      <c r="K666" s="127"/>
    </row>
    <row r="667" spans="1:11" s="117" customFormat="1" x14ac:dyDescent="0.25">
      <c r="A667" s="126"/>
      <c r="B667" s="126"/>
      <c r="C667" s="126"/>
      <c r="D667" s="126"/>
      <c r="E667" s="126"/>
      <c r="F667" s="126"/>
      <c r="G667" s="126"/>
      <c r="H667" s="126"/>
      <c r="I667" s="126"/>
      <c r="J667" s="126"/>
      <c r="K667" s="127"/>
    </row>
    <row r="668" spans="1:11" s="117" customFormat="1" x14ac:dyDescent="0.25">
      <c r="A668" s="126"/>
      <c r="B668" s="126"/>
      <c r="C668" s="126"/>
      <c r="D668" s="126"/>
      <c r="E668" s="126"/>
      <c r="F668" s="126"/>
      <c r="G668" s="126"/>
      <c r="H668" s="126"/>
      <c r="I668" s="126"/>
      <c r="J668" s="126"/>
      <c r="K668" s="127"/>
    </row>
    <row r="669" spans="1:11" s="117" customFormat="1" x14ac:dyDescent="0.25">
      <c r="A669" s="126"/>
      <c r="B669" s="126"/>
      <c r="C669" s="126"/>
      <c r="D669" s="126"/>
      <c r="E669" s="126"/>
      <c r="F669" s="126"/>
      <c r="G669" s="126"/>
      <c r="H669" s="126"/>
      <c r="I669" s="126"/>
      <c r="J669" s="126"/>
      <c r="K669" s="127"/>
    </row>
    <row r="670" spans="1:11" s="117" customFormat="1" x14ac:dyDescent="0.25">
      <c r="A670" s="126"/>
      <c r="B670" s="126"/>
      <c r="C670" s="126"/>
      <c r="D670" s="126"/>
      <c r="E670" s="126"/>
      <c r="F670" s="126"/>
      <c r="G670" s="126"/>
      <c r="H670" s="126"/>
      <c r="I670" s="126"/>
      <c r="J670" s="126"/>
      <c r="K670" s="127"/>
    </row>
    <row r="671" spans="1:11" s="117" customFormat="1" x14ac:dyDescent="0.25">
      <c r="A671" s="126"/>
      <c r="B671" s="126"/>
      <c r="C671" s="126"/>
      <c r="D671" s="126"/>
      <c r="E671" s="126"/>
      <c r="F671" s="126"/>
      <c r="G671" s="126"/>
      <c r="H671" s="126"/>
      <c r="I671" s="126"/>
      <c r="J671" s="126"/>
      <c r="K671" s="127"/>
    </row>
    <row r="672" spans="1:11" s="117" customFormat="1" x14ac:dyDescent="0.25">
      <c r="A672" s="126"/>
      <c r="B672" s="126"/>
      <c r="C672" s="126"/>
      <c r="D672" s="126"/>
      <c r="E672" s="126"/>
      <c r="F672" s="126"/>
      <c r="G672" s="126"/>
      <c r="H672" s="126"/>
      <c r="I672" s="126"/>
      <c r="J672" s="126"/>
      <c r="K672" s="127"/>
    </row>
    <row r="673" spans="1:11" s="117" customFormat="1" x14ac:dyDescent="0.25">
      <c r="A673" s="126"/>
      <c r="B673" s="126"/>
      <c r="C673" s="126"/>
      <c r="D673" s="126"/>
      <c r="E673" s="126"/>
      <c r="F673" s="126"/>
      <c r="G673" s="126"/>
      <c r="H673" s="126"/>
      <c r="I673" s="126"/>
      <c r="J673" s="126"/>
      <c r="K673" s="127"/>
    </row>
    <row r="674" spans="1:11" s="117" customFormat="1" x14ac:dyDescent="0.25">
      <c r="A674" s="126"/>
      <c r="B674" s="126"/>
      <c r="C674" s="126"/>
      <c r="D674" s="126"/>
      <c r="E674" s="126"/>
      <c r="F674" s="126"/>
      <c r="G674" s="126"/>
      <c r="H674" s="126"/>
      <c r="I674" s="126"/>
      <c r="J674" s="126"/>
      <c r="K674" s="127"/>
    </row>
    <row r="675" spans="1:11" s="117" customFormat="1" x14ac:dyDescent="0.25">
      <c r="A675" s="126"/>
      <c r="B675" s="126"/>
      <c r="C675" s="126"/>
      <c r="D675" s="126"/>
      <c r="E675" s="126"/>
      <c r="F675" s="126"/>
      <c r="G675" s="126"/>
      <c r="H675" s="126"/>
      <c r="I675" s="126"/>
      <c r="J675" s="126"/>
      <c r="K675" s="127"/>
    </row>
    <row r="676" spans="1:11" s="117" customFormat="1" x14ac:dyDescent="0.25">
      <c r="A676" s="126"/>
      <c r="B676" s="126"/>
      <c r="C676" s="126"/>
      <c r="D676" s="126"/>
      <c r="E676" s="126"/>
      <c r="F676" s="126"/>
      <c r="G676" s="126"/>
      <c r="H676" s="126"/>
      <c r="I676" s="126"/>
      <c r="J676" s="126"/>
      <c r="K676" s="127"/>
    </row>
    <row r="677" spans="1:11" s="117" customFormat="1" x14ac:dyDescent="0.25">
      <c r="A677" s="126"/>
      <c r="B677" s="126"/>
      <c r="C677" s="126"/>
      <c r="D677" s="126"/>
      <c r="E677" s="126"/>
      <c r="F677" s="126"/>
      <c r="G677" s="126"/>
      <c r="H677" s="126"/>
      <c r="I677" s="126"/>
      <c r="J677" s="126"/>
      <c r="K677" s="127"/>
    </row>
    <row r="678" spans="1:11" s="117" customFormat="1" x14ac:dyDescent="0.25">
      <c r="A678" s="126"/>
      <c r="B678" s="126"/>
      <c r="C678" s="126"/>
      <c r="D678" s="126"/>
      <c r="E678" s="126"/>
      <c r="F678" s="126"/>
      <c r="G678" s="126"/>
      <c r="H678" s="126"/>
      <c r="I678" s="126"/>
      <c r="J678" s="126"/>
      <c r="K678" s="127"/>
    </row>
    <row r="679" spans="1:11" s="117" customFormat="1" x14ac:dyDescent="0.25">
      <c r="A679" s="126"/>
      <c r="B679" s="126"/>
      <c r="C679" s="126"/>
      <c r="D679" s="126"/>
      <c r="E679" s="126"/>
      <c r="F679" s="126"/>
      <c r="G679" s="126"/>
      <c r="H679" s="126"/>
      <c r="I679" s="126"/>
      <c r="J679" s="126"/>
      <c r="K679" s="127"/>
    </row>
    <row r="680" spans="1:11" s="117" customFormat="1" x14ac:dyDescent="0.25">
      <c r="A680" s="126"/>
      <c r="B680" s="126"/>
      <c r="C680" s="126"/>
      <c r="D680" s="126"/>
      <c r="E680" s="126"/>
      <c r="F680" s="126"/>
      <c r="G680" s="126"/>
      <c r="H680" s="126"/>
      <c r="I680" s="126"/>
      <c r="J680" s="126"/>
      <c r="K680" s="127"/>
    </row>
    <row r="681" spans="1:11" s="117" customFormat="1" x14ac:dyDescent="0.25">
      <c r="A681" s="126"/>
      <c r="B681" s="126"/>
      <c r="C681" s="126"/>
      <c r="D681" s="126"/>
      <c r="E681" s="126"/>
      <c r="F681" s="126"/>
      <c r="G681" s="126"/>
      <c r="H681" s="126"/>
      <c r="I681" s="126"/>
      <c r="J681" s="126"/>
      <c r="K681" s="127"/>
    </row>
    <row r="682" spans="1:11" s="117" customFormat="1" x14ac:dyDescent="0.25">
      <c r="A682" s="126"/>
      <c r="B682" s="126"/>
      <c r="C682" s="126"/>
      <c r="D682" s="126"/>
      <c r="E682" s="126"/>
      <c r="F682" s="126"/>
      <c r="G682" s="126"/>
      <c r="H682" s="126"/>
      <c r="I682" s="126"/>
      <c r="J682" s="126"/>
      <c r="K682" s="127"/>
    </row>
    <row r="683" spans="1:11" s="117" customFormat="1" x14ac:dyDescent="0.25">
      <c r="A683" s="126"/>
      <c r="B683" s="126"/>
      <c r="C683" s="126"/>
      <c r="D683" s="126"/>
      <c r="E683" s="126"/>
      <c r="F683" s="126"/>
      <c r="G683" s="126"/>
      <c r="H683" s="126"/>
      <c r="I683" s="126"/>
      <c r="J683" s="126"/>
      <c r="K683" s="127"/>
    </row>
    <row r="684" spans="1:11" s="117" customFormat="1" x14ac:dyDescent="0.25">
      <c r="A684" s="126"/>
      <c r="B684" s="126"/>
      <c r="C684" s="126"/>
      <c r="D684" s="126"/>
      <c r="E684" s="126"/>
      <c r="F684" s="126"/>
      <c r="G684" s="126"/>
      <c r="H684" s="126"/>
      <c r="I684" s="126"/>
      <c r="J684" s="126"/>
      <c r="K684" s="127"/>
    </row>
    <row r="685" spans="1:11" s="117" customFormat="1" x14ac:dyDescent="0.25">
      <c r="A685" s="126"/>
      <c r="B685" s="126"/>
      <c r="C685" s="126"/>
      <c r="D685" s="126"/>
      <c r="E685" s="126"/>
      <c r="F685" s="126"/>
      <c r="G685" s="126"/>
      <c r="H685" s="126"/>
      <c r="I685" s="126"/>
      <c r="J685" s="126"/>
      <c r="K685" s="127"/>
    </row>
    <row r="686" spans="1:11" s="117" customFormat="1" x14ac:dyDescent="0.25">
      <c r="A686" s="126"/>
      <c r="B686" s="126"/>
      <c r="C686" s="126"/>
      <c r="D686" s="126"/>
      <c r="E686" s="126"/>
      <c r="F686" s="126"/>
      <c r="G686" s="126"/>
      <c r="H686" s="126"/>
      <c r="I686" s="126"/>
      <c r="J686" s="126"/>
      <c r="K686" s="127"/>
    </row>
    <row r="687" spans="1:11" s="117" customFormat="1" x14ac:dyDescent="0.25">
      <c r="A687" s="126"/>
      <c r="B687" s="126"/>
      <c r="C687" s="126"/>
      <c r="D687" s="126"/>
      <c r="E687" s="126"/>
      <c r="F687" s="126"/>
      <c r="G687" s="126"/>
      <c r="H687" s="126"/>
      <c r="I687" s="126"/>
      <c r="J687" s="126"/>
      <c r="K687" s="127"/>
    </row>
    <row r="688" spans="1:11" s="117" customFormat="1" x14ac:dyDescent="0.25">
      <c r="A688" s="126"/>
      <c r="B688" s="126"/>
      <c r="C688" s="126"/>
      <c r="D688" s="126"/>
      <c r="E688" s="126"/>
      <c r="F688" s="126"/>
      <c r="G688" s="126"/>
      <c r="H688" s="126"/>
      <c r="I688" s="126"/>
      <c r="J688" s="126"/>
      <c r="K688" s="127"/>
    </row>
    <row r="689" spans="1:11" s="117" customFormat="1" x14ac:dyDescent="0.25">
      <c r="A689" s="126"/>
      <c r="B689" s="126"/>
      <c r="C689" s="126"/>
      <c r="D689" s="126"/>
      <c r="E689" s="126"/>
      <c r="F689" s="126"/>
      <c r="G689" s="126"/>
      <c r="H689" s="126"/>
      <c r="I689" s="126"/>
      <c r="J689" s="126"/>
      <c r="K689" s="127"/>
    </row>
    <row r="690" spans="1:11" s="117" customFormat="1" x14ac:dyDescent="0.25">
      <c r="A690" s="126"/>
      <c r="B690" s="126"/>
      <c r="C690" s="126"/>
      <c r="D690" s="126"/>
      <c r="E690" s="126"/>
      <c r="F690" s="126"/>
      <c r="G690" s="126"/>
      <c r="H690" s="126"/>
      <c r="I690" s="126"/>
      <c r="J690" s="126"/>
      <c r="K690" s="127"/>
    </row>
    <row r="691" spans="1:11" s="117" customFormat="1" x14ac:dyDescent="0.25">
      <c r="A691" s="126"/>
      <c r="B691" s="126"/>
      <c r="C691" s="126"/>
      <c r="D691" s="126"/>
      <c r="E691" s="126"/>
      <c r="F691" s="126"/>
      <c r="G691" s="126"/>
      <c r="H691" s="126"/>
      <c r="I691" s="126"/>
      <c r="J691" s="126"/>
      <c r="K691" s="127"/>
    </row>
    <row r="692" spans="1:11" s="117" customFormat="1" x14ac:dyDescent="0.25">
      <c r="A692" s="126"/>
      <c r="B692" s="126"/>
      <c r="C692" s="126"/>
      <c r="D692" s="126"/>
      <c r="E692" s="126"/>
      <c r="F692" s="126"/>
      <c r="G692" s="126"/>
      <c r="H692" s="126"/>
      <c r="I692" s="126"/>
      <c r="J692" s="126"/>
      <c r="K692" s="127"/>
    </row>
    <row r="693" spans="1:11" s="117" customFormat="1" x14ac:dyDescent="0.25">
      <c r="A693" s="126"/>
      <c r="B693" s="126"/>
      <c r="C693" s="126"/>
      <c r="D693" s="126"/>
      <c r="E693" s="126"/>
      <c r="F693" s="126"/>
      <c r="G693" s="126"/>
      <c r="H693" s="126"/>
      <c r="I693" s="126"/>
      <c r="J693" s="126"/>
      <c r="K693" s="127"/>
    </row>
    <row r="694" spans="1:11" s="117" customFormat="1" x14ac:dyDescent="0.25">
      <c r="A694" s="126"/>
      <c r="B694" s="126"/>
      <c r="C694" s="126"/>
      <c r="D694" s="126"/>
      <c r="E694" s="126"/>
      <c r="F694" s="126"/>
      <c r="G694" s="126"/>
      <c r="H694" s="126"/>
      <c r="I694" s="126"/>
      <c r="J694" s="126"/>
      <c r="K694" s="127"/>
    </row>
    <row r="695" spans="1:11" s="117" customFormat="1" x14ac:dyDescent="0.25">
      <c r="A695" s="126"/>
      <c r="B695" s="126"/>
      <c r="C695" s="126"/>
      <c r="D695" s="126"/>
      <c r="E695" s="126"/>
      <c r="F695" s="126"/>
      <c r="G695" s="126"/>
      <c r="H695" s="126"/>
      <c r="I695" s="126"/>
      <c r="J695" s="126"/>
      <c r="K695" s="127"/>
    </row>
    <row r="696" spans="1:11" s="117" customFormat="1" x14ac:dyDescent="0.25">
      <c r="A696" s="126"/>
      <c r="B696" s="126"/>
      <c r="C696" s="126"/>
      <c r="D696" s="126"/>
      <c r="E696" s="126"/>
      <c r="F696" s="126"/>
      <c r="G696" s="126"/>
      <c r="H696" s="126"/>
      <c r="I696" s="126"/>
      <c r="J696" s="126"/>
      <c r="K696" s="127"/>
    </row>
    <row r="697" spans="1:11" s="117" customFormat="1" x14ac:dyDescent="0.25">
      <c r="A697" s="126"/>
      <c r="B697" s="126"/>
      <c r="C697" s="126"/>
      <c r="D697" s="126"/>
      <c r="E697" s="126"/>
      <c r="F697" s="126"/>
      <c r="G697" s="126"/>
      <c r="H697" s="126"/>
      <c r="I697" s="126"/>
      <c r="J697" s="126"/>
      <c r="K697" s="127"/>
    </row>
    <row r="698" spans="1:11" s="117" customFormat="1" x14ac:dyDescent="0.25">
      <c r="A698" s="126"/>
      <c r="B698" s="126"/>
      <c r="C698" s="126"/>
      <c r="D698" s="126"/>
      <c r="E698" s="126"/>
      <c r="F698" s="126"/>
      <c r="G698" s="126"/>
      <c r="H698" s="126"/>
      <c r="I698" s="126"/>
      <c r="J698" s="126"/>
      <c r="K698" s="127"/>
    </row>
    <row r="699" spans="1:11" s="117" customFormat="1" x14ac:dyDescent="0.25">
      <c r="A699" s="126"/>
      <c r="B699" s="126"/>
      <c r="C699" s="126"/>
      <c r="D699" s="126"/>
      <c r="E699" s="126"/>
      <c r="F699" s="126"/>
      <c r="G699" s="126"/>
      <c r="H699" s="126"/>
      <c r="I699" s="126"/>
      <c r="J699" s="126"/>
      <c r="K699" s="127"/>
    </row>
    <row r="700" spans="1:11" s="117" customFormat="1" x14ac:dyDescent="0.25">
      <c r="A700" s="126"/>
      <c r="B700" s="126"/>
      <c r="C700" s="126"/>
      <c r="D700" s="126"/>
      <c r="E700" s="126"/>
      <c r="F700" s="126"/>
      <c r="G700" s="126"/>
      <c r="H700" s="126"/>
      <c r="I700" s="126"/>
      <c r="J700" s="126"/>
      <c r="K700" s="127"/>
    </row>
    <row r="701" spans="1:11" s="117" customFormat="1" x14ac:dyDescent="0.25">
      <c r="A701" s="126"/>
      <c r="B701" s="126"/>
      <c r="C701" s="126"/>
      <c r="D701" s="126"/>
      <c r="E701" s="126"/>
      <c r="F701" s="126"/>
      <c r="G701" s="126"/>
      <c r="H701" s="126"/>
      <c r="I701" s="126"/>
      <c r="J701" s="126"/>
      <c r="K701" s="127"/>
    </row>
    <row r="702" spans="1:11" s="117" customFormat="1" x14ac:dyDescent="0.25">
      <c r="A702" s="126"/>
      <c r="B702" s="126"/>
      <c r="C702" s="126"/>
      <c r="D702" s="126"/>
      <c r="E702" s="126"/>
      <c r="F702" s="126"/>
      <c r="G702" s="126"/>
      <c r="H702" s="126"/>
      <c r="I702" s="126"/>
      <c r="J702" s="126"/>
      <c r="K702" s="127"/>
    </row>
    <row r="703" spans="1:11" s="117" customFormat="1" x14ac:dyDescent="0.25">
      <c r="A703" s="126"/>
      <c r="B703" s="126"/>
      <c r="C703" s="126"/>
      <c r="D703" s="126"/>
      <c r="E703" s="126"/>
      <c r="F703" s="126"/>
      <c r="G703" s="126"/>
      <c r="H703" s="126"/>
      <c r="I703" s="126"/>
      <c r="J703" s="126"/>
      <c r="K703" s="127"/>
    </row>
    <row r="704" spans="1:11" s="117" customFormat="1" x14ac:dyDescent="0.25">
      <c r="A704" s="126"/>
      <c r="B704" s="126"/>
      <c r="C704" s="126"/>
      <c r="D704" s="126"/>
      <c r="E704" s="126"/>
      <c r="F704" s="126"/>
      <c r="G704" s="126"/>
      <c r="H704" s="126"/>
      <c r="I704" s="126"/>
      <c r="J704" s="126"/>
      <c r="K704" s="127"/>
    </row>
    <row r="705" spans="1:11" s="117" customFormat="1" x14ac:dyDescent="0.25">
      <c r="A705" s="126"/>
      <c r="B705" s="126"/>
      <c r="C705" s="126"/>
      <c r="D705" s="126"/>
      <c r="E705" s="126"/>
      <c r="F705" s="126"/>
      <c r="G705" s="126"/>
      <c r="H705" s="126"/>
      <c r="I705" s="126"/>
      <c r="J705" s="126"/>
      <c r="K705" s="127"/>
    </row>
    <row r="706" spans="1:11" s="117" customFormat="1" x14ac:dyDescent="0.25">
      <c r="A706" s="126"/>
      <c r="B706" s="126"/>
      <c r="C706" s="126"/>
      <c r="D706" s="126"/>
      <c r="E706" s="126"/>
      <c r="F706" s="126"/>
      <c r="G706" s="126"/>
      <c r="H706" s="126"/>
      <c r="I706" s="126"/>
      <c r="J706" s="126"/>
      <c r="K706" s="127"/>
    </row>
    <row r="707" spans="1:11" s="117" customFormat="1" x14ac:dyDescent="0.25">
      <c r="A707" s="126"/>
      <c r="B707" s="126"/>
      <c r="C707" s="126"/>
      <c r="D707" s="126"/>
      <c r="E707" s="126"/>
      <c r="F707" s="126"/>
      <c r="G707" s="126"/>
      <c r="H707" s="126"/>
      <c r="I707" s="126"/>
      <c r="J707" s="126"/>
      <c r="K707" s="127"/>
    </row>
    <row r="708" spans="1:11" s="117" customFormat="1" x14ac:dyDescent="0.25">
      <c r="A708" s="126"/>
      <c r="B708" s="126"/>
      <c r="C708" s="126"/>
      <c r="D708" s="126"/>
      <c r="E708" s="126"/>
      <c r="F708" s="126"/>
      <c r="G708" s="126"/>
      <c r="H708" s="126"/>
      <c r="I708" s="126"/>
      <c r="J708" s="126"/>
      <c r="K708" s="127"/>
    </row>
    <row r="709" spans="1:11" s="117" customFormat="1" x14ac:dyDescent="0.25">
      <c r="A709" s="126"/>
      <c r="B709" s="126"/>
      <c r="C709" s="126"/>
      <c r="D709" s="126"/>
      <c r="E709" s="126"/>
      <c r="F709" s="126"/>
      <c r="G709" s="126"/>
      <c r="H709" s="126"/>
      <c r="I709" s="126"/>
      <c r="J709" s="126"/>
      <c r="K709" s="127"/>
    </row>
    <row r="710" spans="1:11" s="117" customFormat="1" x14ac:dyDescent="0.25">
      <c r="A710" s="126"/>
      <c r="B710" s="126"/>
      <c r="C710" s="126"/>
      <c r="D710" s="126"/>
      <c r="E710" s="126"/>
      <c r="F710" s="126"/>
      <c r="G710" s="126"/>
      <c r="H710" s="126"/>
      <c r="I710" s="126"/>
      <c r="J710" s="126"/>
      <c r="K710" s="127"/>
    </row>
    <row r="711" spans="1:11" s="117" customFormat="1" x14ac:dyDescent="0.25">
      <c r="A711" s="126"/>
      <c r="B711" s="126"/>
      <c r="C711" s="126"/>
      <c r="D711" s="126"/>
      <c r="E711" s="126"/>
      <c r="F711" s="126"/>
      <c r="G711" s="126"/>
      <c r="H711" s="126"/>
      <c r="I711" s="126"/>
      <c r="J711" s="126"/>
      <c r="K711" s="127"/>
    </row>
    <row r="712" spans="1:11" s="117" customFormat="1" x14ac:dyDescent="0.25">
      <c r="A712" s="126"/>
      <c r="B712" s="126"/>
      <c r="C712" s="126"/>
      <c r="D712" s="126"/>
      <c r="E712" s="126"/>
      <c r="F712" s="126"/>
      <c r="G712" s="126"/>
      <c r="H712" s="126"/>
      <c r="I712" s="126"/>
      <c r="J712" s="126"/>
      <c r="K712" s="127"/>
    </row>
    <row r="713" spans="1:11" s="117" customFormat="1" x14ac:dyDescent="0.25">
      <c r="A713" s="126"/>
      <c r="B713" s="126"/>
      <c r="C713" s="126"/>
      <c r="D713" s="126"/>
      <c r="E713" s="126"/>
      <c r="F713" s="126"/>
      <c r="G713" s="126"/>
      <c r="H713" s="126"/>
      <c r="I713" s="126"/>
      <c r="J713" s="126"/>
      <c r="K713" s="127"/>
    </row>
    <row r="714" spans="1:11" s="117" customFormat="1" x14ac:dyDescent="0.25">
      <c r="A714" s="126"/>
      <c r="B714" s="126"/>
      <c r="C714" s="126"/>
      <c r="D714" s="126"/>
      <c r="E714" s="126"/>
      <c r="F714" s="126"/>
      <c r="G714" s="126"/>
      <c r="H714" s="126"/>
      <c r="I714" s="126"/>
      <c r="J714" s="126"/>
      <c r="K714" s="127"/>
    </row>
    <row r="715" spans="1:11" s="117" customFormat="1" x14ac:dyDescent="0.25">
      <c r="A715" s="126"/>
      <c r="B715" s="126"/>
      <c r="C715" s="126"/>
      <c r="D715" s="126"/>
      <c r="E715" s="126"/>
      <c r="F715" s="126"/>
      <c r="G715" s="126"/>
      <c r="H715" s="126"/>
      <c r="I715" s="126"/>
      <c r="J715" s="126"/>
      <c r="K715" s="127"/>
    </row>
    <row r="716" spans="1:11" s="117" customFormat="1" x14ac:dyDescent="0.25">
      <c r="A716" s="126"/>
      <c r="B716" s="126"/>
      <c r="C716" s="126"/>
      <c r="D716" s="126"/>
      <c r="E716" s="126"/>
      <c r="F716" s="126"/>
      <c r="G716" s="126"/>
      <c r="H716" s="126"/>
      <c r="I716" s="126"/>
      <c r="J716" s="126"/>
      <c r="K716" s="127"/>
    </row>
    <row r="717" spans="1:11" s="117" customFormat="1" x14ac:dyDescent="0.25">
      <c r="A717" s="126"/>
      <c r="B717" s="126"/>
      <c r="C717" s="126"/>
      <c r="D717" s="126"/>
      <c r="E717" s="126"/>
      <c r="F717" s="126"/>
      <c r="G717" s="126"/>
      <c r="H717" s="126"/>
      <c r="I717" s="126"/>
      <c r="J717" s="126"/>
      <c r="K717" s="127"/>
    </row>
    <row r="718" spans="1:11" s="117" customFormat="1" x14ac:dyDescent="0.25">
      <c r="A718" s="126"/>
      <c r="B718" s="126"/>
      <c r="C718" s="126"/>
      <c r="D718" s="126"/>
      <c r="E718" s="126"/>
      <c r="F718" s="126"/>
      <c r="G718" s="126"/>
      <c r="H718" s="126"/>
      <c r="I718" s="126"/>
      <c r="J718" s="126"/>
      <c r="K718" s="127"/>
    </row>
    <row r="719" spans="1:11" s="117" customFormat="1" x14ac:dyDescent="0.25">
      <c r="A719" s="126"/>
      <c r="B719" s="126"/>
      <c r="C719" s="126"/>
      <c r="D719" s="126"/>
      <c r="E719" s="126"/>
      <c r="F719" s="126"/>
      <c r="G719" s="126"/>
      <c r="H719" s="126"/>
      <c r="I719" s="126"/>
      <c r="J719" s="126"/>
      <c r="K719" s="127"/>
    </row>
    <row r="720" spans="1:11" s="117" customFormat="1" x14ac:dyDescent="0.25">
      <c r="A720" s="126"/>
      <c r="B720" s="126"/>
      <c r="C720" s="126"/>
      <c r="D720" s="126"/>
      <c r="E720" s="126"/>
      <c r="F720" s="126"/>
      <c r="G720" s="126"/>
      <c r="H720" s="126"/>
      <c r="I720" s="126"/>
      <c r="J720" s="126"/>
      <c r="K720" s="127"/>
    </row>
    <row r="721" spans="1:11" s="117" customFormat="1" x14ac:dyDescent="0.25">
      <c r="A721" s="126"/>
      <c r="B721" s="126"/>
      <c r="C721" s="126"/>
      <c r="D721" s="126"/>
      <c r="E721" s="126"/>
      <c r="F721" s="126"/>
      <c r="G721" s="126"/>
      <c r="H721" s="126"/>
      <c r="I721" s="126"/>
      <c r="J721" s="126"/>
      <c r="K721" s="127"/>
    </row>
    <row r="722" spans="1:11" s="117" customFormat="1" x14ac:dyDescent="0.25">
      <c r="A722" s="126"/>
      <c r="B722" s="126"/>
      <c r="C722" s="126"/>
      <c r="D722" s="126"/>
      <c r="E722" s="126"/>
      <c r="F722" s="126"/>
      <c r="G722" s="126"/>
      <c r="H722" s="126"/>
      <c r="I722" s="126"/>
      <c r="J722" s="126"/>
      <c r="K722" s="127"/>
    </row>
    <row r="723" spans="1:11" s="117" customFormat="1" x14ac:dyDescent="0.25">
      <c r="A723" s="126"/>
      <c r="B723" s="126"/>
      <c r="C723" s="126"/>
      <c r="D723" s="126"/>
      <c r="E723" s="126"/>
      <c r="F723" s="126"/>
      <c r="G723" s="126"/>
      <c r="H723" s="126"/>
      <c r="I723" s="126"/>
      <c r="J723" s="126"/>
      <c r="K723" s="127"/>
    </row>
    <row r="724" spans="1:11" s="117" customFormat="1" x14ac:dyDescent="0.25">
      <c r="A724" s="126"/>
      <c r="B724" s="126"/>
      <c r="C724" s="126"/>
      <c r="D724" s="126"/>
      <c r="E724" s="126"/>
      <c r="F724" s="126"/>
      <c r="G724" s="126"/>
      <c r="H724" s="126"/>
      <c r="I724" s="126"/>
      <c r="J724" s="126"/>
      <c r="K724" s="127"/>
    </row>
    <row r="725" spans="1:11" s="117" customFormat="1" x14ac:dyDescent="0.25">
      <c r="A725" s="126"/>
      <c r="B725" s="126"/>
      <c r="C725" s="126"/>
      <c r="D725" s="126"/>
      <c r="E725" s="126"/>
      <c r="F725" s="126"/>
      <c r="G725" s="126"/>
      <c r="H725" s="126"/>
      <c r="I725" s="126"/>
      <c r="J725" s="126"/>
      <c r="K725" s="127"/>
    </row>
    <row r="726" spans="1:11" s="117" customFormat="1" x14ac:dyDescent="0.25">
      <c r="A726" s="126"/>
      <c r="B726" s="126"/>
      <c r="C726" s="126"/>
      <c r="D726" s="126"/>
      <c r="E726" s="126"/>
      <c r="F726" s="126"/>
      <c r="G726" s="126"/>
      <c r="H726" s="126"/>
      <c r="I726" s="126"/>
      <c r="J726" s="126"/>
      <c r="K726" s="127"/>
    </row>
    <row r="727" spans="1:11" s="117" customFormat="1" x14ac:dyDescent="0.25">
      <c r="A727" s="126"/>
      <c r="B727" s="126"/>
      <c r="C727" s="126"/>
      <c r="D727" s="126"/>
      <c r="E727" s="126"/>
      <c r="F727" s="126"/>
      <c r="G727" s="126"/>
      <c r="H727" s="126"/>
      <c r="I727" s="126"/>
      <c r="J727" s="126"/>
      <c r="K727" s="127"/>
    </row>
    <row r="728" spans="1:11" s="117" customFormat="1" x14ac:dyDescent="0.25">
      <c r="A728" s="126"/>
      <c r="B728" s="126"/>
      <c r="C728" s="126"/>
      <c r="D728" s="126"/>
      <c r="E728" s="126"/>
      <c r="F728" s="126"/>
      <c r="G728" s="126"/>
      <c r="H728" s="126"/>
      <c r="I728" s="126"/>
      <c r="J728" s="126"/>
      <c r="K728" s="127"/>
    </row>
    <row r="729" spans="1:11" s="117" customFormat="1" x14ac:dyDescent="0.25">
      <c r="A729" s="126"/>
      <c r="B729" s="126"/>
      <c r="C729" s="126"/>
      <c r="D729" s="126"/>
      <c r="E729" s="126"/>
      <c r="F729" s="126"/>
      <c r="G729" s="126"/>
      <c r="H729" s="126"/>
      <c r="I729" s="126"/>
      <c r="J729" s="126"/>
      <c r="K729" s="127"/>
    </row>
    <row r="730" spans="1:11" s="117" customFormat="1" x14ac:dyDescent="0.25">
      <c r="A730" s="126"/>
      <c r="B730" s="126"/>
      <c r="C730" s="126"/>
      <c r="D730" s="126"/>
      <c r="E730" s="126"/>
      <c r="F730" s="126"/>
      <c r="G730" s="126"/>
      <c r="H730" s="126"/>
      <c r="I730" s="126"/>
      <c r="J730" s="126"/>
      <c r="K730" s="127"/>
    </row>
    <row r="731" spans="1:11" s="117" customFormat="1" x14ac:dyDescent="0.25">
      <c r="A731" s="126"/>
      <c r="B731" s="126"/>
      <c r="C731" s="126"/>
      <c r="D731" s="126"/>
      <c r="E731" s="126"/>
      <c r="F731" s="126"/>
      <c r="G731" s="126"/>
      <c r="H731" s="126"/>
      <c r="I731" s="126"/>
      <c r="J731" s="126"/>
      <c r="K731" s="127"/>
    </row>
    <row r="732" spans="1:11" s="117" customFormat="1" x14ac:dyDescent="0.25">
      <c r="A732" s="126"/>
      <c r="B732" s="126"/>
      <c r="C732" s="126"/>
      <c r="D732" s="126"/>
      <c r="E732" s="126"/>
      <c r="F732" s="126"/>
      <c r="G732" s="126"/>
      <c r="H732" s="126"/>
      <c r="I732" s="126"/>
      <c r="J732" s="126"/>
      <c r="K732" s="127"/>
    </row>
    <row r="733" spans="1:11" s="117" customFormat="1" x14ac:dyDescent="0.25">
      <c r="A733" s="126"/>
      <c r="B733" s="126"/>
      <c r="C733" s="126"/>
      <c r="D733" s="126"/>
      <c r="E733" s="126"/>
      <c r="F733" s="126"/>
      <c r="G733" s="126"/>
      <c r="H733" s="126"/>
      <c r="I733" s="126"/>
      <c r="J733" s="126"/>
      <c r="K733" s="127"/>
    </row>
    <row r="734" spans="1:11" s="117" customFormat="1" x14ac:dyDescent="0.25">
      <c r="A734" s="126"/>
      <c r="B734" s="126"/>
      <c r="C734" s="126"/>
      <c r="D734" s="126"/>
      <c r="E734" s="126"/>
      <c r="F734" s="126"/>
      <c r="G734" s="126"/>
      <c r="H734" s="126"/>
      <c r="I734" s="126"/>
      <c r="J734" s="126"/>
      <c r="K734" s="127"/>
    </row>
    <row r="735" spans="1:11" s="117" customFormat="1" x14ac:dyDescent="0.25">
      <c r="A735" s="126"/>
      <c r="B735" s="126"/>
      <c r="C735" s="126"/>
      <c r="D735" s="126"/>
      <c r="E735" s="126"/>
      <c r="F735" s="126"/>
      <c r="G735" s="126"/>
      <c r="H735" s="126"/>
      <c r="I735" s="126"/>
      <c r="J735" s="126"/>
      <c r="K735" s="127"/>
    </row>
    <row r="736" spans="1:11" s="117" customFormat="1" x14ac:dyDescent="0.25">
      <c r="A736" s="126"/>
      <c r="B736" s="126"/>
      <c r="C736" s="126"/>
      <c r="D736" s="126"/>
      <c r="E736" s="126"/>
      <c r="F736" s="126"/>
      <c r="G736" s="126"/>
      <c r="H736" s="126"/>
      <c r="I736" s="126"/>
      <c r="J736" s="126"/>
      <c r="K736" s="127"/>
    </row>
    <row r="737" spans="1:11" s="117" customFormat="1" x14ac:dyDescent="0.25">
      <c r="A737" s="126"/>
      <c r="B737" s="126"/>
      <c r="C737" s="126"/>
      <c r="D737" s="126"/>
      <c r="E737" s="126"/>
      <c r="F737" s="126"/>
      <c r="G737" s="126"/>
      <c r="H737" s="126"/>
      <c r="I737" s="126"/>
      <c r="J737" s="126"/>
      <c r="K737" s="127"/>
    </row>
    <row r="738" spans="1:11" s="117" customFormat="1" x14ac:dyDescent="0.25">
      <c r="A738" s="126"/>
      <c r="B738" s="126"/>
      <c r="C738" s="126"/>
      <c r="D738" s="126"/>
      <c r="E738" s="126"/>
      <c r="F738" s="126"/>
      <c r="G738" s="126"/>
      <c r="H738" s="126"/>
      <c r="I738" s="126"/>
      <c r="J738" s="126"/>
      <c r="K738" s="127"/>
    </row>
    <row r="739" spans="1:11" s="117" customFormat="1" x14ac:dyDescent="0.25">
      <c r="A739" s="126"/>
      <c r="B739" s="126"/>
      <c r="C739" s="126"/>
      <c r="D739" s="126"/>
      <c r="E739" s="126"/>
      <c r="F739" s="126"/>
      <c r="G739" s="126"/>
      <c r="H739" s="126"/>
      <c r="I739" s="126"/>
      <c r="J739" s="126"/>
      <c r="K739" s="127"/>
    </row>
    <row r="740" spans="1:11" s="117" customFormat="1" x14ac:dyDescent="0.25">
      <c r="A740" s="126"/>
      <c r="B740" s="126"/>
      <c r="C740" s="126"/>
      <c r="D740" s="126"/>
      <c r="E740" s="126"/>
      <c r="F740" s="126"/>
      <c r="G740" s="126"/>
      <c r="H740" s="126"/>
      <c r="I740" s="126"/>
      <c r="J740" s="126"/>
      <c r="K740" s="127"/>
    </row>
    <row r="741" spans="1:11" s="117" customFormat="1" x14ac:dyDescent="0.25">
      <c r="A741" s="126"/>
      <c r="B741" s="126"/>
      <c r="C741" s="126"/>
      <c r="D741" s="126"/>
      <c r="E741" s="126"/>
      <c r="F741" s="126"/>
      <c r="G741" s="126"/>
      <c r="H741" s="126"/>
      <c r="I741" s="126"/>
      <c r="J741" s="126"/>
      <c r="K741" s="127"/>
    </row>
    <row r="742" spans="1:11" s="117" customFormat="1" x14ac:dyDescent="0.25">
      <c r="A742" s="126"/>
      <c r="B742" s="126"/>
      <c r="C742" s="126"/>
      <c r="D742" s="126"/>
      <c r="E742" s="126"/>
      <c r="F742" s="126"/>
      <c r="G742" s="126"/>
      <c r="H742" s="126"/>
      <c r="I742" s="126"/>
      <c r="J742" s="126"/>
      <c r="K742" s="127"/>
    </row>
    <row r="743" spans="1:11" s="117" customFormat="1" x14ac:dyDescent="0.25">
      <c r="A743" s="126"/>
      <c r="B743" s="126"/>
      <c r="C743" s="126"/>
      <c r="D743" s="126"/>
      <c r="E743" s="126"/>
      <c r="F743" s="126"/>
      <c r="G743" s="126"/>
      <c r="H743" s="126"/>
      <c r="I743" s="126"/>
      <c r="J743" s="126"/>
      <c r="K743" s="127"/>
    </row>
    <row r="744" spans="1:11" s="117" customFormat="1" x14ac:dyDescent="0.25">
      <c r="A744" s="126"/>
      <c r="B744" s="126"/>
      <c r="C744" s="126"/>
      <c r="D744" s="126"/>
      <c r="E744" s="126"/>
      <c r="F744" s="126"/>
      <c r="G744" s="126"/>
      <c r="H744" s="126"/>
      <c r="I744" s="126"/>
      <c r="J744" s="126"/>
      <c r="K744" s="127"/>
    </row>
    <row r="745" spans="1:11" s="117" customFormat="1" x14ac:dyDescent="0.25">
      <c r="A745" s="126"/>
      <c r="B745" s="126"/>
      <c r="C745" s="126"/>
      <c r="D745" s="126"/>
      <c r="E745" s="126"/>
      <c r="F745" s="126"/>
      <c r="G745" s="126"/>
      <c r="H745" s="126"/>
      <c r="I745" s="126"/>
      <c r="J745" s="126"/>
      <c r="K745" s="127"/>
    </row>
    <row r="746" spans="1:11" s="117" customFormat="1" x14ac:dyDescent="0.25">
      <c r="A746" s="126"/>
      <c r="B746" s="126"/>
      <c r="C746" s="126"/>
      <c r="D746" s="126"/>
      <c r="E746" s="126"/>
      <c r="F746" s="126"/>
      <c r="G746" s="126"/>
      <c r="H746" s="126"/>
      <c r="I746" s="126"/>
      <c r="J746" s="126"/>
      <c r="K746" s="127"/>
    </row>
    <row r="747" spans="1:11" s="117" customFormat="1" x14ac:dyDescent="0.25">
      <c r="A747" s="126"/>
      <c r="B747" s="126"/>
      <c r="C747" s="126"/>
      <c r="D747" s="126"/>
      <c r="E747" s="126"/>
      <c r="F747" s="126"/>
      <c r="G747" s="126"/>
      <c r="H747" s="126"/>
      <c r="I747" s="126"/>
      <c r="J747" s="126"/>
      <c r="K747" s="127"/>
    </row>
    <row r="748" spans="1:11" s="117" customFormat="1" x14ac:dyDescent="0.25">
      <c r="A748" s="126"/>
      <c r="B748" s="126"/>
      <c r="C748" s="126"/>
      <c r="D748" s="126"/>
      <c r="E748" s="126"/>
      <c r="F748" s="126"/>
      <c r="G748" s="126"/>
      <c r="H748" s="126"/>
      <c r="I748" s="126"/>
      <c r="J748" s="126"/>
      <c r="K748" s="127"/>
    </row>
    <row r="749" spans="1:11" s="117" customFormat="1" x14ac:dyDescent="0.25">
      <c r="A749" s="126"/>
      <c r="B749" s="126"/>
      <c r="C749" s="126"/>
      <c r="D749" s="126"/>
      <c r="E749" s="126"/>
      <c r="F749" s="126"/>
      <c r="G749" s="126"/>
      <c r="H749" s="126"/>
      <c r="I749" s="126"/>
      <c r="J749" s="126"/>
      <c r="K749" s="127"/>
    </row>
    <row r="750" spans="1:11" s="117" customFormat="1" x14ac:dyDescent="0.25">
      <c r="A750" s="126"/>
      <c r="B750" s="126"/>
      <c r="C750" s="126"/>
      <c r="D750" s="126"/>
      <c r="E750" s="126"/>
      <c r="F750" s="126"/>
      <c r="G750" s="126"/>
      <c r="H750" s="126"/>
      <c r="I750" s="126"/>
      <c r="J750" s="126"/>
      <c r="K750" s="127"/>
    </row>
    <row r="751" spans="1:11" s="117" customFormat="1" x14ac:dyDescent="0.25">
      <c r="A751" s="126"/>
      <c r="B751" s="126"/>
      <c r="C751" s="126"/>
      <c r="D751" s="126"/>
      <c r="E751" s="126"/>
      <c r="F751" s="126"/>
      <c r="G751" s="126"/>
      <c r="H751" s="126"/>
      <c r="I751" s="126"/>
      <c r="J751" s="126"/>
      <c r="K751" s="127"/>
    </row>
    <row r="752" spans="1:11" s="117" customFormat="1" x14ac:dyDescent="0.25">
      <c r="A752" s="126"/>
      <c r="B752" s="126"/>
      <c r="C752" s="126"/>
      <c r="D752" s="126"/>
      <c r="E752" s="126"/>
      <c r="F752" s="126"/>
      <c r="G752" s="126"/>
      <c r="H752" s="126"/>
      <c r="I752" s="126"/>
      <c r="J752" s="126"/>
      <c r="K752" s="127"/>
    </row>
    <row r="753" spans="1:11" s="117" customFormat="1" x14ac:dyDescent="0.25">
      <c r="A753" s="126"/>
      <c r="B753" s="126"/>
      <c r="C753" s="126"/>
      <c r="D753" s="126"/>
      <c r="E753" s="126"/>
      <c r="F753" s="126"/>
      <c r="G753" s="126"/>
      <c r="H753" s="126"/>
      <c r="I753" s="126"/>
      <c r="J753" s="126"/>
      <c r="K753" s="127"/>
    </row>
    <row r="754" spans="1:11" s="117" customFormat="1" x14ac:dyDescent="0.25">
      <c r="A754" s="126"/>
      <c r="B754" s="126"/>
      <c r="C754" s="126"/>
      <c r="D754" s="126"/>
      <c r="E754" s="126"/>
      <c r="F754" s="126"/>
      <c r="G754" s="126"/>
      <c r="H754" s="126"/>
      <c r="I754" s="126"/>
      <c r="J754" s="126"/>
      <c r="K754" s="127"/>
    </row>
    <row r="755" spans="1:11" s="117" customFormat="1" x14ac:dyDescent="0.25">
      <c r="A755" s="126"/>
      <c r="B755" s="126"/>
      <c r="C755" s="126"/>
      <c r="D755" s="126"/>
      <c r="E755" s="126"/>
      <c r="F755" s="126"/>
      <c r="G755" s="126"/>
      <c r="H755" s="126"/>
      <c r="I755" s="126"/>
      <c r="J755" s="126"/>
      <c r="K755" s="127"/>
    </row>
    <row r="756" spans="1:11" s="117" customFormat="1" x14ac:dyDescent="0.25">
      <c r="A756" s="126"/>
      <c r="B756" s="126"/>
      <c r="C756" s="126"/>
      <c r="D756" s="126"/>
      <c r="E756" s="126"/>
      <c r="F756" s="126"/>
      <c r="G756" s="126"/>
      <c r="H756" s="126"/>
      <c r="I756" s="126"/>
      <c r="J756" s="126"/>
      <c r="K756" s="127"/>
    </row>
    <row r="757" spans="1:11" s="117" customFormat="1" x14ac:dyDescent="0.25">
      <c r="A757" s="126"/>
      <c r="B757" s="126"/>
      <c r="C757" s="126"/>
      <c r="D757" s="126"/>
      <c r="E757" s="126"/>
      <c r="F757" s="126"/>
      <c r="G757" s="126"/>
      <c r="H757" s="126"/>
      <c r="I757" s="126"/>
      <c r="J757" s="126"/>
      <c r="K757" s="127"/>
    </row>
    <row r="758" spans="1:11" s="117" customFormat="1" x14ac:dyDescent="0.25">
      <c r="A758" s="126"/>
      <c r="B758" s="126"/>
      <c r="C758" s="126"/>
      <c r="D758" s="126"/>
      <c r="E758" s="126"/>
      <c r="F758" s="126"/>
      <c r="G758" s="126"/>
      <c r="H758" s="126"/>
      <c r="I758" s="126"/>
      <c r="J758" s="126"/>
      <c r="K758" s="127"/>
    </row>
    <row r="759" spans="1:11" s="117" customFormat="1" x14ac:dyDescent="0.25">
      <c r="A759" s="126"/>
      <c r="B759" s="126"/>
      <c r="C759" s="126"/>
      <c r="D759" s="126"/>
      <c r="E759" s="126"/>
      <c r="F759" s="126"/>
      <c r="G759" s="126"/>
      <c r="H759" s="126"/>
      <c r="I759" s="126"/>
      <c r="J759" s="126"/>
      <c r="K759" s="127"/>
    </row>
    <row r="760" spans="1:11" s="117" customFormat="1" x14ac:dyDescent="0.25">
      <c r="A760" s="126"/>
      <c r="B760" s="126"/>
      <c r="C760" s="126"/>
      <c r="D760" s="126"/>
      <c r="E760" s="126"/>
      <c r="F760" s="126"/>
      <c r="G760" s="126"/>
      <c r="H760" s="126"/>
      <c r="I760" s="126"/>
      <c r="J760" s="126"/>
      <c r="K760" s="127"/>
    </row>
    <row r="761" spans="1:11" s="117" customFormat="1" x14ac:dyDescent="0.25">
      <c r="A761" s="126"/>
      <c r="B761" s="126"/>
      <c r="C761" s="126"/>
      <c r="D761" s="126"/>
      <c r="E761" s="126"/>
      <c r="F761" s="126"/>
      <c r="G761" s="126"/>
      <c r="H761" s="126"/>
      <c r="I761" s="126"/>
      <c r="J761" s="126"/>
      <c r="K761" s="127"/>
    </row>
    <row r="762" spans="1:11" s="117" customFormat="1" x14ac:dyDescent="0.25">
      <c r="A762" s="126"/>
      <c r="B762" s="126"/>
      <c r="C762" s="126"/>
      <c r="D762" s="126"/>
      <c r="E762" s="126"/>
      <c r="F762" s="126"/>
      <c r="G762" s="126"/>
      <c r="H762" s="126"/>
      <c r="I762" s="126"/>
      <c r="J762" s="126"/>
      <c r="K762" s="127"/>
    </row>
    <row r="763" spans="1:11" s="117" customFormat="1" x14ac:dyDescent="0.25">
      <c r="A763" s="126"/>
      <c r="B763" s="126"/>
      <c r="C763" s="126"/>
      <c r="D763" s="126"/>
      <c r="E763" s="126"/>
      <c r="F763" s="126"/>
      <c r="G763" s="126"/>
      <c r="H763" s="126"/>
      <c r="I763" s="126"/>
      <c r="J763" s="126"/>
      <c r="K763" s="127"/>
    </row>
    <row r="764" spans="1:11" s="117" customFormat="1" x14ac:dyDescent="0.25">
      <c r="A764" s="126"/>
      <c r="B764" s="126"/>
      <c r="C764" s="126"/>
      <c r="D764" s="126"/>
      <c r="E764" s="126"/>
      <c r="F764" s="126"/>
      <c r="G764" s="126"/>
      <c r="H764" s="126"/>
      <c r="I764" s="126"/>
      <c r="J764" s="126"/>
      <c r="K764" s="127"/>
    </row>
    <row r="765" spans="1:11" s="117" customFormat="1" x14ac:dyDescent="0.25">
      <c r="A765" s="126"/>
      <c r="B765" s="126"/>
      <c r="C765" s="126"/>
      <c r="D765" s="126"/>
      <c r="E765" s="126"/>
      <c r="F765" s="126"/>
      <c r="G765" s="126"/>
      <c r="H765" s="126"/>
      <c r="I765" s="126"/>
      <c r="J765" s="126"/>
      <c r="K765" s="127"/>
    </row>
    <row r="766" spans="1:11" s="117" customFormat="1" x14ac:dyDescent="0.25">
      <c r="A766" s="126"/>
      <c r="B766" s="126"/>
      <c r="C766" s="126"/>
      <c r="D766" s="126"/>
      <c r="E766" s="126"/>
      <c r="F766" s="126"/>
      <c r="G766" s="126"/>
      <c r="H766" s="126"/>
      <c r="I766" s="126"/>
      <c r="J766" s="126"/>
      <c r="K766" s="127"/>
    </row>
    <row r="767" spans="1:11" s="117" customFormat="1" x14ac:dyDescent="0.25">
      <c r="A767" s="126"/>
      <c r="B767" s="126"/>
      <c r="C767" s="126"/>
      <c r="D767" s="126"/>
      <c r="E767" s="126"/>
      <c r="F767" s="126"/>
      <c r="G767" s="126"/>
      <c r="H767" s="126"/>
      <c r="I767" s="126"/>
      <c r="J767" s="126"/>
      <c r="K767" s="127"/>
    </row>
    <row r="768" spans="1:11" s="117" customFormat="1" x14ac:dyDescent="0.25">
      <c r="A768" s="126"/>
      <c r="B768" s="126"/>
      <c r="C768" s="126"/>
      <c r="D768" s="126"/>
      <c r="E768" s="126"/>
      <c r="F768" s="126"/>
      <c r="G768" s="126"/>
      <c r="H768" s="126"/>
      <c r="I768" s="126"/>
      <c r="J768" s="126"/>
      <c r="K768" s="127"/>
    </row>
    <row r="769" spans="1:11" s="117" customFormat="1" x14ac:dyDescent="0.25">
      <c r="A769" s="126"/>
      <c r="B769" s="126"/>
      <c r="C769" s="126"/>
      <c r="D769" s="126"/>
      <c r="E769" s="126"/>
      <c r="F769" s="126"/>
      <c r="G769" s="126"/>
      <c r="H769" s="126"/>
      <c r="I769" s="126"/>
      <c r="J769" s="126"/>
      <c r="K769" s="127"/>
    </row>
    <row r="770" spans="1:11" s="117" customFormat="1" x14ac:dyDescent="0.25">
      <c r="A770" s="126"/>
      <c r="B770" s="126"/>
      <c r="C770" s="126"/>
      <c r="D770" s="126"/>
      <c r="E770" s="126"/>
      <c r="F770" s="126"/>
      <c r="G770" s="126"/>
      <c r="H770" s="126"/>
      <c r="I770" s="126"/>
      <c r="J770" s="126"/>
      <c r="K770" s="127"/>
    </row>
    <row r="771" spans="1:11" s="117" customFormat="1" x14ac:dyDescent="0.25">
      <c r="A771" s="126"/>
      <c r="B771" s="126"/>
      <c r="C771" s="126"/>
      <c r="D771" s="126"/>
      <c r="E771" s="126"/>
      <c r="F771" s="126"/>
      <c r="G771" s="126"/>
      <c r="H771" s="126"/>
      <c r="I771" s="126"/>
      <c r="J771" s="126"/>
      <c r="K771" s="127"/>
    </row>
    <row r="772" spans="1:11" s="117" customFormat="1" x14ac:dyDescent="0.25">
      <c r="A772" s="126"/>
      <c r="B772" s="126"/>
      <c r="C772" s="126"/>
      <c r="D772" s="126"/>
      <c r="E772" s="126"/>
      <c r="F772" s="126"/>
      <c r="G772" s="126"/>
      <c r="H772" s="126"/>
      <c r="I772" s="126"/>
      <c r="J772" s="126"/>
      <c r="K772" s="127"/>
    </row>
    <row r="773" spans="1:11" s="117" customFormat="1" x14ac:dyDescent="0.25">
      <c r="A773" s="126"/>
      <c r="B773" s="126"/>
      <c r="C773" s="126"/>
      <c r="D773" s="126"/>
      <c r="E773" s="126"/>
      <c r="F773" s="126"/>
      <c r="G773" s="126"/>
      <c r="H773" s="126"/>
      <c r="I773" s="126"/>
      <c r="J773" s="126"/>
      <c r="K773" s="127"/>
    </row>
    <row r="774" spans="1:11" s="117" customFormat="1" x14ac:dyDescent="0.25">
      <c r="A774" s="126"/>
      <c r="B774" s="126"/>
      <c r="C774" s="126"/>
      <c r="D774" s="126"/>
      <c r="E774" s="126"/>
      <c r="F774" s="126"/>
      <c r="G774" s="126"/>
      <c r="H774" s="126"/>
      <c r="I774" s="126"/>
      <c r="J774" s="126"/>
      <c r="K774" s="127"/>
    </row>
    <row r="775" spans="1:11" s="117" customFormat="1" x14ac:dyDescent="0.25">
      <c r="A775" s="126"/>
      <c r="B775" s="126"/>
      <c r="C775" s="126"/>
      <c r="D775" s="126"/>
      <c r="E775" s="126"/>
      <c r="F775" s="126"/>
      <c r="G775" s="126"/>
      <c r="H775" s="126"/>
      <c r="I775" s="126"/>
      <c r="J775" s="126"/>
      <c r="K775" s="127"/>
    </row>
    <row r="776" spans="1:11" s="117" customFormat="1" x14ac:dyDescent="0.25">
      <c r="A776" s="126"/>
      <c r="B776" s="126"/>
      <c r="C776" s="126"/>
      <c r="D776" s="126"/>
      <c r="E776" s="126"/>
      <c r="F776" s="126"/>
      <c r="G776" s="126"/>
      <c r="H776" s="126"/>
      <c r="I776" s="126"/>
      <c r="J776" s="126"/>
      <c r="K776" s="127"/>
    </row>
    <row r="777" spans="1:11" s="117" customFormat="1" x14ac:dyDescent="0.25">
      <c r="A777" s="126"/>
      <c r="B777" s="126"/>
      <c r="C777" s="126"/>
      <c r="D777" s="126"/>
      <c r="E777" s="126"/>
      <c r="F777" s="126"/>
      <c r="G777" s="126"/>
      <c r="H777" s="126"/>
      <c r="I777" s="126"/>
      <c r="J777" s="126"/>
      <c r="K777" s="127"/>
    </row>
    <row r="778" spans="1:11" s="117" customFormat="1" x14ac:dyDescent="0.25">
      <c r="A778" s="126"/>
      <c r="B778" s="126"/>
      <c r="C778" s="126"/>
      <c r="D778" s="126"/>
      <c r="E778" s="126"/>
      <c r="F778" s="126"/>
      <c r="G778" s="126"/>
      <c r="H778" s="126"/>
      <c r="I778" s="126"/>
      <c r="J778" s="126"/>
      <c r="K778" s="127"/>
    </row>
    <row r="779" spans="1:11" s="117" customFormat="1" x14ac:dyDescent="0.25">
      <c r="A779" s="126"/>
      <c r="B779" s="126"/>
      <c r="C779" s="126"/>
      <c r="D779" s="126"/>
      <c r="E779" s="126"/>
      <c r="F779" s="126"/>
      <c r="G779" s="126"/>
      <c r="H779" s="126"/>
      <c r="I779" s="126"/>
      <c r="J779" s="126"/>
      <c r="K779" s="127"/>
    </row>
    <row r="780" spans="1:11" s="117" customFormat="1" x14ac:dyDescent="0.25">
      <c r="A780" s="126"/>
      <c r="B780" s="126"/>
      <c r="C780" s="126"/>
      <c r="D780" s="126"/>
      <c r="E780" s="126"/>
      <c r="F780" s="126"/>
      <c r="G780" s="126"/>
      <c r="H780" s="126"/>
      <c r="I780" s="126"/>
      <c r="J780" s="126"/>
      <c r="K780" s="127"/>
    </row>
    <row r="781" spans="1:11" s="117" customFormat="1" x14ac:dyDescent="0.25">
      <c r="A781" s="126"/>
      <c r="B781" s="126"/>
      <c r="C781" s="126"/>
      <c r="D781" s="126"/>
      <c r="E781" s="126"/>
      <c r="F781" s="126"/>
      <c r="G781" s="126"/>
      <c r="H781" s="126"/>
      <c r="I781" s="126"/>
      <c r="J781" s="126"/>
      <c r="K781" s="127"/>
    </row>
    <row r="782" spans="1:11" s="117" customFormat="1" x14ac:dyDescent="0.25">
      <c r="A782" s="126"/>
      <c r="B782" s="126"/>
      <c r="C782" s="126"/>
      <c r="D782" s="126"/>
      <c r="E782" s="126"/>
      <c r="F782" s="126"/>
      <c r="G782" s="126"/>
      <c r="H782" s="126"/>
      <c r="I782" s="126"/>
      <c r="J782" s="126"/>
      <c r="K782" s="127"/>
    </row>
    <row r="783" spans="1:11" s="117" customFormat="1" x14ac:dyDescent="0.25">
      <c r="A783" s="126"/>
      <c r="B783" s="126"/>
      <c r="C783" s="126"/>
      <c r="D783" s="126"/>
      <c r="E783" s="126"/>
      <c r="F783" s="126"/>
      <c r="G783" s="126"/>
      <c r="H783" s="126"/>
      <c r="I783" s="126"/>
      <c r="J783" s="126"/>
      <c r="K783" s="127"/>
    </row>
    <row r="784" spans="1:11" s="117" customFormat="1" x14ac:dyDescent="0.25">
      <c r="A784" s="126"/>
      <c r="B784" s="126"/>
      <c r="C784" s="126"/>
      <c r="D784" s="126"/>
      <c r="E784" s="126"/>
      <c r="F784" s="126"/>
      <c r="G784" s="126"/>
      <c r="H784" s="126"/>
      <c r="I784" s="126"/>
      <c r="J784" s="126"/>
      <c r="K784" s="127"/>
    </row>
    <row r="785" spans="1:11" s="117" customFormat="1" x14ac:dyDescent="0.25">
      <c r="A785" s="126"/>
      <c r="B785" s="126"/>
      <c r="C785" s="126"/>
      <c r="D785" s="126"/>
      <c r="E785" s="126"/>
      <c r="F785" s="126"/>
      <c r="G785" s="126"/>
      <c r="H785" s="126"/>
      <c r="I785" s="126"/>
      <c r="J785" s="126"/>
      <c r="K785" s="127"/>
    </row>
    <row r="786" spans="1:11" s="117" customFormat="1" x14ac:dyDescent="0.25">
      <c r="A786" s="126"/>
      <c r="B786" s="126"/>
      <c r="C786" s="126"/>
      <c r="D786" s="126"/>
      <c r="E786" s="126"/>
      <c r="F786" s="126"/>
      <c r="G786" s="126"/>
      <c r="H786" s="126"/>
      <c r="I786" s="126"/>
      <c r="J786" s="126"/>
      <c r="K786" s="127"/>
    </row>
    <row r="787" spans="1:11" s="117" customFormat="1" x14ac:dyDescent="0.25">
      <c r="A787" s="126"/>
      <c r="B787" s="126"/>
      <c r="C787" s="126"/>
      <c r="D787" s="126"/>
      <c r="E787" s="126"/>
      <c r="F787" s="126"/>
      <c r="G787" s="126"/>
      <c r="H787" s="126"/>
      <c r="I787" s="126"/>
      <c r="J787" s="126"/>
      <c r="K787" s="127"/>
    </row>
    <row r="788" spans="1:11" s="117" customFormat="1" x14ac:dyDescent="0.25">
      <c r="A788" s="126"/>
      <c r="B788" s="126"/>
      <c r="C788" s="126"/>
      <c r="D788" s="126"/>
      <c r="E788" s="126"/>
      <c r="F788" s="126"/>
      <c r="G788" s="126"/>
      <c r="H788" s="126"/>
      <c r="I788" s="126"/>
      <c r="J788" s="126"/>
      <c r="K788" s="127"/>
    </row>
    <row r="789" spans="1:11" s="117" customFormat="1" x14ac:dyDescent="0.25">
      <c r="A789" s="126"/>
      <c r="B789" s="126"/>
      <c r="C789" s="126"/>
      <c r="D789" s="126"/>
      <c r="E789" s="126"/>
      <c r="F789" s="126"/>
      <c r="G789" s="126"/>
      <c r="H789" s="126"/>
      <c r="I789" s="126"/>
      <c r="J789" s="126"/>
      <c r="K789" s="127"/>
    </row>
    <row r="790" spans="1:11" s="117" customFormat="1" x14ac:dyDescent="0.25">
      <c r="A790" s="126"/>
      <c r="B790" s="126"/>
      <c r="C790" s="126"/>
      <c r="D790" s="126"/>
      <c r="E790" s="126"/>
      <c r="F790" s="126"/>
      <c r="G790" s="126"/>
      <c r="H790" s="126"/>
      <c r="I790" s="126"/>
      <c r="J790" s="126"/>
      <c r="K790" s="127"/>
    </row>
    <row r="791" spans="1:11" s="117" customFormat="1" x14ac:dyDescent="0.25">
      <c r="A791" s="126"/>
      <c r="B791" s="126"/>
      <c r="C791" s="126"/>
      <c r="D791" s="126"/>
      <c r="E791" s="126"/>
      <c r="F791" s="126"/>
      <c r="G791" s="126"/>
      <c r="H791" s="126"/>
      <c r="I791" s="126"/>
      <c r="J791" s="126"/>
      <c r="K791" s="127"/>
    </row>
    <row r="792" spans="1:11" s="117" customFormat="1" x14ac:dyDescent="0.25">
      <c r="A792" s="126"/>
      <c r="B792" s="126"/>
      <c r="C792" s="126"/>
      <c r="D792" s="126"/>
      <c r="E792" s="126"/>
      <c r="F792" s="126"/>
      <c r="G792" s="126"/>
      <c r="H792" s="126"/>
      <c r="I792" s="126"/>
      <c r="J792" s="126"/>
      <c r="K792" s="127"/>
    </row>
    <row r="793" spans="1:11" s="117" customFormat="1" x14ac:dyDescent="0.25">
      <c r="A793" s="126"/>
      <c r="B793" s="126"/>
      <c r="C793" s="126"/>
      <c r="D793" s="126"/>
      <c r="E793" s="126"/>
      <c r="F793" s="126"/>
      <c r="G793" s="126"/>
      <c r="H793" s="126"/>
      <c r="I793" s="126"/>
      <c r="J793" s="126"/>
      <c r="K793" s="127"/>
    </row>
    <row r="794" spans="1:11" s="117" customFormat="1" x14ac:dyDescent="0.25">
      <c r="A794" s="126"/>
      <c r="B794" s="126"/>
      <c r="C794" s="126"/>
      <c r="D794" s="126"/>
      <c r="E794" s="126"/>
      <c r="F794" s="126"/>
      <c r="G794" s="126"/>
      <c r="H794" s="126"/>
      <c r="I794" s="126"/>
      <c r="J794" s="126"/>
      <c r="K794" s="127"/>
    </row>
    <row r="795" spans="1:11" s="117" customFormat="1" x14ac:dyDescent="0.25">
      <c r="A795" s="126"/>
      <c r="B795" s="126"/>
      <c r="C795" s="126"/>
      <c r="D795" s="126"/>
      <c r="E795" s="126"/>
      <c r="F795" s="126"/>
      <c r="G795" s="126"/>
      <c r="H795" s="126"/>
      <c r="I795" s="126"/>
      <c r="J795" s="126"/>
      <c r="K795" s="127"/>
    </row>
    <row r="796" spans="1:11" s="117" customFormat="1" x14ac:dyDescent="0.25">
      <c r="A796" s="126"/>
      <c r="B796" s="126"/>
      <c r="C796" s="126"/>
      <c r="D796" s="126"/>
      <c r="E796" s="126"/>
      <c r="F796" s="126"/>
      <c r="G796" s="126"/>
      <c r="H796" s="126"/>
      <c r="I796" s="126"/>
      <c r="J796" s="126"/>
      <c r="K796" s="127"/>
    </row>
    <row r="797" spans="1:11" s="117" customFormat="1" x14ac:dyDescent="0.25">
      <c r="A797" s="126"/>
      <c r="B797" s="126"/>
      <c r="C797" s="126"/>
      <c r="D797" s="126"/>
      <c r="E797" s="126"/>
      <c r="F797" s="126"/>
      <c r="G797" s="126"/>
      <c r="H797" s="126"/>
      <c r="I797" s="126"/>
      <c r="J797" s="126"/>
      <c r="K797" s="127"/>
    </row>
    <row r="798" spans="1:11" s="117" customFormat="1" x14ac:dyDescent="0.25">
      <c r="A798" s="126"/>
      <c r="B798" s="126"/>
      <c r="C798" s="126"/>
      <c r="D798" s="126"/>
      <c r="E798" s="126"/>
      <c r="F798" s="126"/>
      <c r="G798" s="126"/>
      <c r="H798" s="126"/>
      <c r="I798" s="126"/>
      <c r="J798" s="126"/>
      <c r="K798" s="127"/>
    </row>
    <row r="799" spans="1:11" s="117" customFormat="1" x14ac:dyDescent="0.25">
      <c r="A799" s="126"/>
      <c r="B799" s="126"/>
      <c r="C799" s="126"/>
      <c r="D799" s="126"/>
      <c r="E799" s="126"/>
      <c r="F799" s="126"/>
      <c r="G799" s="126"/>
      <c r="H799" s="126"/>
      <c r="I799" s="126"/>
      <c r="J799" s="126"/>
      <c r="K799" s="127"/>
    </row>
    <row r="800" spans="1:11" s="117" customFormat="1" x14ac:dyDescent="0.25">
      <c r="A800" s="126"/>
      <c r="B800" s="126"/>
      <c r="C800" s="126"/>
      <c r="D800" s="126"/>
      <c r="E800" s="126"/>
      <c r="F800" s="126"/>
      <c r="G800" s="126"/>
      <c r="H800" s="126"/>
      <c r="I800" s="126"/>
      <c r="J800" s="126"/>
      <c r="K800" s="127"/>
    </row>
    <row r="801" spans="1:11" s="117" customFormat="1" x14ac:dyDescent="0.25">
      <c r="A801" s="126"/>
      <c r="B801" s="126"/>
      <c r="C801" s="126"/>
      <c r="D801" s="126"/>
      <c r="E801" s="126"/>
      <c r="F801" s="126"/>
      <c r="G801" s="126"/>
      <c r="H801" s="126"/>
      <c r="I801" s="126"/>
      <c r="J801" s="126"/>
      <c r="K801" s="127"/>
    </row>
    <row r="802" spans="1:11" s="117" customFormat="1" x14ac:dyDescent="0.25">
      <c r="A802" s="126"/>
      <c r="B802" s="126"/>
      <c r="C802" s="126"/>
      <c r="D802" s="126"/>
      <c r="E802" s="126"/>
      <c r="F802" s="126"/>
      <c r="G802" s="126"/>
      <c r="H802" s="126"/>
      <c r="I802" s="126"/>
      <c r="J802" s="126"/>
      <c r="K802" s="127"/>
    </row>
    <row r="803" spans="1:11" s="117" customFormat="1" x14ac:dyDescent="0.25">
      <c r="A803" s="126"/>
      <c r="B803" s="126"/>
      <c r="C803" s="126"/>
      <c r="D803" s="126"/>
      <c r="E803" s="126"/>
      <c r="F803" s="126"/>
      <c r="G803" s="126"/>
      <c r="H803" s="126"/>
      <c r="I803" s="126"/>
      <c r="J803" s="126"/>
      <c r="K803" s="127"/>
    </row>
    <row r="804" spans="1:11" s="117" customFormat="1" x14ac:dyDescent="0.25">
      <c r="A804" s="126"/>
      <c r="B804" s="126"/>
      <c r="C804" s="126"/>
      <c r="D804" s="126"/>
      <c r="E804" s="126"/>
      <c r="F804" s="126"/>
      <c r="G804" s="126"/>
      <c r="H804" s="126"/>
      <c r="I804" s="126"/>
      <c r="J804" s="126"/>
      <c r="K804" s="127"/>
    </row>
    <row r="805" spans="1:11" s="117" customFormat="1" x14ac:dyDescent="0.25">
      <c r="A805" s="126"/>
      <c r="B805" s="126"/>
      <c r="C805" s="126"/>
      <c r="D805" s="126"/>
      <c r="E805" s="126"/>
      <c r="F805" s="126"/>
      <c r="G805" s="126"/>
      <c r="H805" s="126"/>
      <c r="I805" s="126"/>
      <c r="J805" s="126"/>
      <c r="K805" s="127"/>
    </row>
    <row r="806" spans="1:11" s="117" customFormat="1" x14ac:dyDescent="0.25">
      <c r="A806" s="126"/>
      <c r="B806" s="126"/>
      <c r="C806" s="126"/>
      <c r="D806" s="126"/>
      <c r="E806" s="126"/>
      <c r="F806" s="126"/>
      <c r="G806" s="126"/>
      <c r="H806" s="126"/>
      <c r="I806" s="126"/>
      <c r="J806" s="126"/>
      <c r="K806" s="127"/>
    </row>
    <row r="807" spans="1:11" s="117" customFormat="1" x14ac:dyDescent="0.25">
      <c r="A807" s="126"/>
      <c r="B807" s="126"/>
      <c r="C807" s="126"/>
      <c r="D807" s="126"/>
      <c r="E807" s="126"/>
      <c r="F807" s="126"/>
      <c r="G807" s="126"/>
      <c r="H807" s="126"/>
      <c r="I807" s="126"/>
      <c r="J807" s="126"/>
      <c r="K807" s="127"/>
    </row>
    <row r="808" spans="1:11" s="117" customFormat="1" x14ac:dyDescent="0.25">
      <c r="A808" s="126"/>
      <c r="B808" s="126"/>
      <c r="C808" s="126"/>
      <c r="D808" s="126"/>
      <c r="E808" s="126"/>
      <c r="F808" s="126"/>
      <c r="G808" s="126"/>
      <c r="H808" s="126"/>
      <c r="I808" s="126"/>
      <c r="J808" s="126"/>
      <c r="K808" s="127"/>
    </row>
    <row r="809" spans="1:11" s="117" customFormat="1" x14ac:dyDescent="0.25">
      <c r="A809" s="126"/>
      <c r="B809" s="126"/>
      <c r="C809" s="126"/>
      <c r="D809" s="126"/>
      <c r="E809" s="126"/>
      <c r="F809" s="126"/>
      <c r="G809" s="126"/>
      <c r="H809" s="126"/>
      <c r="I809" s="126"/>
      <c r="J809" s="126"/>
      <c r="K809" s="127"/>
    </row>
    <row r="810" spans="1:11" s="117" customFormat="1" x14ac:dyDescent="0.25">
      <c r="A810" s="126"/>
      <c r="B810" s="126"/>
      <c r="C810" s="126"/>
      <c r="D810" s="126"/>
      <c r="E810" s="126"/>
      <c r="F810" s="126"/>
      <c r="G810" s="126"/>
      <c r="H810" s="126"/>
      <c r="I810" s="126"/>
      <c r="J810" s="126"/>
      <c r="K810" s="127"/>
    </row>
    <row r="811" spans="1:11" s="117" customFormat="1" x14ac:dyDescent="0.25">
      <c r="A811" s="126"/>
      <c r="B811" s="126"/>
      <c r="C811" s="126"/>
      <c r="D811" s="126"/>
      <c r="E811" s="126"/>
      <c r="F811" s="126"/>
      <c r="G811" s="126"/>
      <c r="H811" s="126"/>
      <c r="I811" s="126"/>
      <c r="J811" s="126"/>
      <c r="K811" s="127"/>
    </row>
    <row r="812" spans="1:11" s="117" customFormat="1" x14ac:dyDescent="0.25">
      <c r="A812" s="126"/>
      <c r="B812" s="126"/>
      <c r="C812" s="126"/>
      <c r="D812" s="126"/>
      <c r="E812" s="126"/>
      <c r="F812" s="126"/>
      <c r="G812" s="126"/>
      <c r="H812" s="126"/>
      <c r="I812" s="126"/>
      <c r="J812" s="126"/>
      <c r="K812" s="127"/>
    </row>
    <row r="813" spans="1:11" s="117" customFormat="1" x14ac:dyDescent="0.25">
      <c r="A813" s="126"/>
      <c r="B813" s="126"/>
      <c r="C813" s="126"/>
      <c r="D813" s="126"/>
      <c r="E813" s="126"/>
      <c r="F813" s="126"/>
      <c r="G813" s="126"/>
      <c r="H813" s="126"/>
      <c r="I813" s="126"/>
      <c r="J813" s="126"/>
      <c r="K813" s="127"/>
    </row>
    <row r="814" spans="1:11" s="117" customFormat="1" x14ac:dyDescent="0.25">
      <c r="A814" s="126"/>
      <c r="B814" s="126"/>
      <c r="C814" s="126"/>
      <c r="D814" s="126"/>
      <c r="E814" s="126"/>
      <c r="F814" s="126"/>
      <c r="G814" s="126"/>
      <c r="H814" s="126"/>
      <c r="I814" s="126"/>
      <c r="J814" s="126"/>
      <c r="K814" s="127"/>
    </row>
    <row r="815" spans="1:11" s="117" customFormat="1" x14ac:dyDescent="0.25">
      <c r="A815" s="126"/>
      <c r="B815" s="126"/>
      <c r="C815" s="126"/>
      <c r="D815" s="126"/>
      <c r="E815" s="126"/>
      <c r="F815" s="126"/>
      <c r="G815" s="126"/>
      <c r="H815" s="126"/>
      <c r="I815" s="126"/>
      <c r="J815" s="126"/>
      <c r="K815" s="127"/>
    </row>
    <row r="816" spans="1:11" s="117" customFormat="1" x14ac:dyDescent="0.25">
      <c r="A816" s="126"/>
      <c r="B816" s="126"/>
      <c r="C816" s="126"/>
      <c r="D816" s="126"/>
      <c r="E816" s="126"/>
      <c r="F816" s="126"/>
      <c r="G816" s="126"/>
      <c r="H816" s="126"/>
      <c r="I816" s="126"/>
      <c r="J816" s="126"/>
      <c r="K816" s="127"/>
    </row>
    <row r="817" spans="1:11" s="117" customFormat="1" x14ac:dyDescent="0.25">
      <c r="A817" s="126"/>
      <c r="B817" s="126"/>
      <c r="C817" s="126"/>
      <c r="D817" s="126"/>
      <c r="E817" s="126"/>
      <c r="F817" s="126"/>
      <c r="G817" s="126"/>
      <c r="H817" s="126"/>
      <c r="I817" s="126"/>
      <c r="J817" s="126"/>
      <c r="K817" s="127"/>
    </row>
    <row r="818" spans="1:11" s="117" customFormat="1" x14ac:dyDescent="0.25">
      <c r="A818" s="126"/>
      <c r="B818" s="126"/>
      <c r="C818" s="126"/>
      <c r="D818" s="126"/>
      <c r="E818" s="126"/>
      <c r="F818" s="126"/>
      <c r="G818" s="126"/>
      <c r="H818" s="126"/>
      <c r="I818" s="126"/>
      <c r="J818" s="126"/>
      <c r="K818" s="127"/>
    </row>
    <row r="819" spans="1:11" s="117" customFormat="1" x14ac:dyDescent="0.25">
      <c r="A819" s="126"/>
      <c r="B819" s="126"/>
      <c r="C819" s="126"/>
      <c r="D819" s="126"/>
      <c r="E819" s="126"/>
      <c r="F819" s="126"/>
      <c r="G819" s="126"/>
      <c r="H819" s="126"/>
      <c r="I819" s="126"/>
      <c r="J819" s="126"/>
      <c r="K819" s="127"/>
    </row>
    <row r="820" spans="1:11" s="117" customFormat="1" x14ac:dyDescent="0.25">
      <c r="A820" s="126"/>
      <c r="B820" s="126"/>
      <c r="C820" s="126"/>
      <c r="D820" s="126"/>
      <c r="E820" s="126"/>
      <c r="F820" s="126"/>
      <c r="G820" s="126"/>
      <c r="H820" s="126"/>
      <c r="I820" s="126"/>
      <c r="J820" s="126"/>
      <c r="K820" s="127"/>
    </row>
    <row r="821" spans="1:11" s="117" customFormat="1" x14ac:dyDescent="0.25">
      <c r="A821" s="126"/>
      <c r="B821" s="126"/>
      <c r="C821" s="126"/>
      <c r="D821" s="126"/>
      <c r="E821" s="126"/>
      <c r="F821" s="126"/>
      <c r="G821" s="126"/>
      <c r="H821" s="126"/>
      <c r="I821" s="126"/>
      <c r="J821" s="126"/>
      <c r="K821" s="127"/>
    </row>
    <row r="822" spans="1:11" s="117" customFormat="1" x14ac:dyDescent="0.25">
      <c r="A822" s="126"/>
      <c r="B822" s="126"/>
      <c r="C822" s="126"/>
      <c r="D822" s="126"/>
      <c r="E822" s="126"/>
      <c r="F822" s="126"/>
      <c r="G822" s="126"/>
      <c r="H822" s="126"/>
      <c r="I822" s="126"/>
      <c r="J822" s="126"/>
      <c r="K822" s="127"/>
    </row>
    <row r="823" spans="1:11" s="117" customFormat="1" x14ac:dyDescent="0.25">
      <c r="A823" s="126"/>
      <c r="B823" s="126"/>
      <c r="C823" s="126"/>
      <c r="D823" s="126"/>
      <c r="E823" s="126"/>
      <c r="F823" s="126"/>
      <c r="G823" s="126"/>
      <c r="H823" s="126"/>
      <c r="I823" s="126"/>
      <c r="J823" s="126"/>
      <c r="K823" s="127"/>
    </row>
    <row r="824" spans="1:11" s="117" customFormat="1" x14ac:dyDescent="0.25">
      <c r="A824" s="126"/>
      <c r="B824" s="126"/>
      <c r="C824" s="126"/>
      <c r="D824" s="126"/>
      <c r="E824" s="126"/>
      <c r="F824" s="126"/>
      <c r="G824" s="126"/>
      <c r="H824" s="126"/>
      <c r="I824" s="126"/>
      <c r="J824" s="126"/>
      <c r="K824" s="127"/>
    </row>
    <row r="825" spans="1:11" s="117" customFormat="1" x14ac:dyDescent="0.25">
      <c r="A825" s="126"/>
      <c r="B825" s="126"/>
      <c r="C825" s="126"/>
      <c r="D825" s="126"/>
      <c r="E825" s="126"/>
      <c r="F825" s="126"/>
      <c r="G825" s="126"/>
      <c r="H825" s="126"/>
      <c r="I825" s="126"/>
      <c r="J825" s="126"/>
      <c r="K825" s="127"/>
    </row>
    <row r="826" spans="1:11" s="117" customFormat="1" x14ac:dyDescent="0.25">
      <c r="A826" s="126"/>
      <c r="B826" s="126"/>
      <c r="C826" s="126"/>
      <c r="D826" s="126"/>
      <c r="E826" s="126"/>
      <c r="F826" s="126"/>
      <c r="G826" s="126"/>
      <c r="H826" s="126"/>
      <c r="I826" s="126"/>
      <c r="J826" s="126"/>
      <c r="K826" s="127"/>
    </row>
    <row r="827" spans="1:11" s="117" customFormat="1" x14ac:dyDescent="0.25">
      <c r="A827" s="126"/>
      <c r="B827" s="126"/>
      <c r="C827" s="126"/>
      <c r="D827" s="126"/>
      <c r="E827" s="126"/>
      <c r="F827" s="126"/>
      <c r="G827" s="126"/>
      <c r="H827" s="126"/>
      <c r="I827" s="126"/>
      <c r="J827" s="126"/>
      <c r="K827" s="127"/>
    </row>
    <row r="828" spans="1:11" s="117" customFormat="1" x14ac:dyDescent="0.25">
      <c r="A828" s="126"/>
      <c r="B828" s="126"/>
      <c r="C828" s="126"/>
      <c r="D828" s="126"/>
      <c r="E828" s="126"/>
      <c r="F828" s="126"/>
      <c r="G828" s="126"/>
      <c r="H828" s="126"/>
      <c r="I828" s="126"/>
      <c r="J828" s="126"/>
      <c r="K828" s="127"/>
    </row>
    <row r="829" spans="1:11" s="117" customFormat="1" x14ac:dyDescent="0.25">
      <c r="A829" s="126"/>
      <c r="B829" s="126"/>
      <c r="C829" s="126"/>
      <c r="D829" s="126"/>
      <c r="E829" s="126"/>
      <c r="F829" s="126"/>
      <c r="G829" s="126"/>
      <c r="H829" s="126"/>
      <c r="I829" s="126"/>
      <c r="J829" s="126"/>
      <c r="K829" s="127"/>
    </row>
    <row r="830" spans="1:11" s="117" customFormat="1" x14ac:dyDescent="0.25">
      <c r="A830" s="126"/>
      <c r="B830" s="126"/>
      <c r="C830" s="126"/>
      <c r="D830" s="126"/>
      <c r="E830" s="126"/>
      <c r="F830" s="126"/>
      <c r="G830" s="126"/>
      <c r="H830" s="126"/>
      <c r="I830" s="126"/>
      <c r="J830" s="126"/>
      <c r="K830" s="127"/>
    </row>
    <row r="831" spans="1:11" s="117" customFormat="1" x14ac:dyDescent="0.25">
      <c r="A831" s="126"/>
      <c r="B831" s="126"/>
      <c r="C831" s="126"/>
      <c r="D831" s="126"/>
      <c r="E831" s="126"/>
      <c r="F831" s="126"/>
      <c r="G831" s="126"/>
      <c r="H831" s="126"/>
      <c r="I831" s="126"/>
      <c r="J831" s="126"/>
      <c r="K831" s="127"/>
    </row>
    <row r="832" spans="1:11" s="117" customFormat="1" x14ac:dyDescent="0.25">
      <c r="A832" s="126"/>
      <c r="B832" s="126"/>
      <c r="C832" s="126"/>
      <c r="D832" s="126"/>
      <c r="E832" s="126"/>
      <c r="F832" s="126"/>
      <c r="G832" s="126"/>
      <c r="H832" s="126"/>
      <c r="I832" s="126"/>
      <c r="J832" s="126"/>
      <c r="K832" s="127"/>
    </row>
    <row r="833" spans="1:11" s="117" customFormat="1" x14ac:dyDescent="0.25">
      <c r="A833" s="126"/>
      <c r="B833" s="126"/>
      <c r="C833" s="126"/>
      <c r="D833" s="126"/>
      <c r="E833" s="126"/>
      <c r="F833" s="126"/>
      <c r="G833" s="126"/>
      <c r="H833" s="126"/>
      <c r="I833" s="126"/>
      <c r="J833" s="126"/>
      <c r="K833" s="127"/>
    </row>
    <row r="834" spans="1:11" s="117" customFormat="1" x14ac:dyDescent="0.25">
      <c r="A834" s="126"/>
      <c r="B834" s="126"/>
      <c r="C834" s="126"/>
      <c r="D834" s="126"/>
      <c r="E834" s="126"/>
      <c r="F834" s="126"/>
      <c r="G834" s="126"/>
      <c r="H834" s="126"/>
      <c r="I834" s="126"/>
      <c r="J834" s="126"/>
      <c r="K834" s="127"/>
    </row>
    <row r="835" spans="1:11" s="117" customFormat="1" x14ac:dyDescent="0.25">
      <c r="A835" s="126"/>
      <c r="B835" s="126"/>
      <c r="C835" s="126"/>
      <c r="D835" s="126"/>
      <c r="E835" s="126"/>
      <c r="F835" s="126"/>
      <c r="G835" s="126"/>
      <c r="H835" s="126"/>
      <c r="I835" s="126"/>
      <c r="J835" s="126"/>
      <c r="K835" s="127"/>
    </row>
    <row r="836" spans="1:11" s="117" customFormat="1" x14ac:dyDescent="0.25">
      <c r="A836" s="126"/>
      <c r="B836" s="126"/>
      <c r="C836" s="126"/>
      <c r="D836" s="126"/>
      <c r="E836" s="126"/>
      <c r="F836" s="126"/>
      <c r="G836" s="126"/>
      <c r="H836" s="126"/>
      <c r="I836" s="126"/>
      <c r="J836" s="126"/>
      <c r="K836" s="127"/>
    </row>
    <row r="837" spans="1:11" s="117" customFormat="1" x14ac:dyDescent="0.25">
      <c r="A837" s="126"/>
      <c r="B837" s="126"/>
      <c r="C837" s="126"/>
      <c r="D837" s="126"/>
      <c r="E837" s="126"/>
      <c r="F837" s="126"/>
      <c r="G837" s="126"/>
      <c r="H837" s="126"/>
      <c r="I837" s="126"/>
      <c r="J837" s="126"/>
      <c r="K837" s="127"/>
    </row>
    <row r="838" spans="1:11" s="117" customFormat="1" x14ac:dyDescent="0.25">
      <c r="A838" s="126"/>
      <c r="B838" s="126"/>
      <c r="C838" s="126"/>
      <c r="D838" s="126"/>
      <c r="E838" s="126"/>
      <c r="F838" s="126"/>
      <c r="G838" s="126"/>
      <c r="H838" s="126"/>
      <c r="I838" s="126"/>
      <c r="J838" s="126"/>
      <c r="K838" s="127"/>
    </row>
    <row r="839" spans="1:11" s="117" customFormat="1" x14ac:dyDescent="0.25">
      <c r="A839" s="126"/>
      <c r="B839" s="126"/>
      <c r="C839" s="126"/>
      <c r="D839" s="126"/>
      <c r="E839" s="126"/>
      <c r="F839" s="126"/>
      <c r="G839" s="126"/>
      <c r="H839" s="126"/>
      <c r="I839" s="126"/>
      <c r="J839" s="126"/>
      <c r="K839" s="127"/>
    </row>
    <row r="840" spans="1:11" s="117" customFormat="1" x14ac:dyDescent="0.25">
      <c r="A840" s="126"/>
      <c r="B840" s="126"/>
      <c r="C840" s="126"/>
      <c r="D840" s="126"/>
      <c r="E840" s="126"/>
      <c r="F840" s="126"/>
      <c r="G840" s="126"/>
      <c r="H840" s="126"/>
      <c r="I840" s="126"/>
      <c r="J840" s="126"/>
      <c r="K840" s="127"/>
    </row>
    <row r="841" spans="1:11" s="117" customFormat="1" x14ac:dyDescent="0.25">
      <c r="A841" s="126"/>
      <c r="B841" s="126"/>
      <c r="C841" s="126"/>
      <c r="D841" s="126"/>
      <c r="E841" s="126"/>
      <c r="F841" s="126"/>
      <c r="G841" s="126"/>
      <c r="H841" s="126"/>
      <c r="I841" s="126"/>
      <c r="J841" s="126"/>
      <c r="K841" s="127"/>
    </row>
    <row r="842" spans="1:11" s="117" customFormat="1" x14ac:dyDescent="0.25">
      <c r="A842" s="126"/>
      <c r="B842" s="126"/>
      <c r="C842" s="126"/>
      <c r="D842" s="126"/>
      <c r="E842" s="126"/>
      <c r="F842" s="126"/>
      <c r="G842" s="126"/>
      <c r="H842" s="126"/>
      <c r="I842" s="126"/>
      <c r="J842" s="126"/>
      <c r="K842" s="127"/>
    </row>
    <row r="843" spans="1:11" s="117" customFormat="1" x14ac:dyDescent="0.25">
      <c r="A843" s="126"/>
      <c r="B843" s="126"/>
      <c r="C843" s="126"/>
      <c r="D843" s="126"/>
      <c r="E843" s="126"/>
      <c r="F843" s="126"/>
      <c r="G843" s="126"/>
      <c r="H843" s="126"/>
      <c r="I843" s="126"/>
      <c r="J843" s="126"/>
      <c r="K843" s="127"/>
    </row>
    <row r="844" spans="1:11" s="117" customFormat="1" x14ac:dyDescent="0.25">
      <c r="A844" s="126"/>
      <c r="B844" s="126"/>
      <c r="C844" s="126"/>
      <c r="D844" s="126"/>
      <c r="E844" s="126"/>
      <c r="F844" s="126"/>
      <c r="G844" s="126"/>
      <c r="H844" s="126"/>
      <c r="I844" s="126"/>
      <c r="J844" s="126"/>
      <c r="K844" s="127"/>
    </row>
    <row r="845" spans="1:11" s="117" customFormat="1" x14ac:dyDescent="0.25">
      <c r="A845" s="126"/>
      <c r="B845" s="126"/>
      <c r="C845" s="126"/>
      <c r="D845" s="126"/>
      <c r="E845" s="126"/>
      <c r="F845" s="126"/>
      <c r="G845" s="126"/>
      <c r="H845" s="126"/>
      <c r="I845" s="126"/>
      <c r="J845" s="126"/>
      <c r="K845" s="127"/>
    </row>
    <row r="846" spans="1:11" s="117" customFormat="1" x14ac:dyDescent="0.25">
      <c r="A846" s="126"/>
      <c r="B846" s="126"/>
      <c r="C846" s="126"/>
      <c r="D846" s="126"/>
      <c r="E846" s="126"/>
      <c r="F846" s="126"/>
      <c r="G846" s="126"/>
      <c r="H846" s="126"/>
      <c r="I846" s="126"/>
      <c r="J846" s="126"/>
      <c r="K846" s="127"/>
    </row>
    <row r="847" spans="1:11" s="117" customFormat="1" x14ac:dyDescent="0.25">
      <c r="A847" s="126"/>
      <c r="B847" s="126"/>
      <c r="C847" s="126"/>
      <c r="D847" s="126"/>
      <c r="E847" s="126"/>
      <c r="F847" s="126"/>
      <c r="G847" s="126"/>
      <c r="H847" s="126"/>
      <c r="I847" s="126"/>
      <c r="J847" s="126"/>
      <c r="K847" s="127"/>
    </row>
    <row r="848" spans="1:11" s="117" customFormat="1" x14ac:dyDescent="0.25">
      <c r="A848" s="126"/>
      <c r="B848" s="126"/>
      <c r="C848" s="126"/>
      <c r="D848" s="126"/>
      <c r="E848" s="126"/>
      <c r="F848" s="126"/>
      <c r="G848" s="126"/>
      <c r="H848" s="126"/>
      <c r="I848" s="126"/>
      <c r="J848" s="126"/>
      <c r="K848" s="127"/>
    </row>
    <row r="849" spans="1:11" s="117" customFormat="1" x14ac:dyDescent="0.25">
      <c r="A849" s="126"/>
      <c r="B849" s="126"/>
      <c r="C849" s="126"/>
      <c r="D849" s="126"/>
      <c r="E849" s="126"/>
      <c r="F849" s="126"/>
      <c r="G849" s="126"/>
      <c r="H849" s="126"/>
      <c r="I849" s="126"/>
      <c r="J849" s="126"/>
      <c r="K849" s="127"/>
    </row>
    <row r="850" spans="1:11" s="117" customFormat="1" x14ac:dyDescent="0.25">
      <c r="A850" s="126"/>
      <c r="B850" s="126"/>
      <c r="C850" s="126"/>
      <c r="D850" s="126"/>
      <c r="E850" s="126"/>
      <c r="F850" s="126"/>
      <c r="G850" s="126"/>
      <c r="H850" s="126"/>
      <c r="I850" s="126"/>
      <c r="J850" s="126"/>
      <c r="K850" s="127"/>
    </row>
    <row r="851" spans="1:11" s="117" customFormat="1" x14ac:dyDescent="0.25">
      <c r="A851" s="126"/>
      <c r="B851" s="126"/>
      <c r="C851" s="126"/>
      <c r="D851" s="126"/>
      <c r="E851" s="126"/>
      <c r="F851" s="126"/>
      <c r="G851" s="126"/>
      <c r="H851" s="126"/>
      <c r="I851" s="126"/>
      <c r="J851" s="126"/>
      <c r="K851" s="127"/>
    </row>
    <row r="852" spans="1:11" s="117" customFormat="1" x14ac:dyDescent="0.25">
      <c r="A852" s="126"/>
      <c r="B852" s="126"/>
      <c r="C852" s="126"/>
      <c r="D852" s="126"/>
      <c r="E852" s="126"/>
      <c r="F852" s="126"/>
      <c r="G852" s="126"/>
      <c r="H852" s="126"/>
      <c r="I852" s="126"/>
      <c r="J852" s="126"/>
      <c r="K852" s="127"/>
    </row>
    <row r="853" spans="1:11" s="117" customFormat="1" x14ac:dyDescent="0.25">
      <c r="A853" s="126"/>
      <c r="B853" s="126"/>
      <c r="C853" s="126"/>
      <c r="D853" s="126"/>
      <c r="E853" s="126"/>
      <c r="F853" s="126"/>
      <c r="G853" s="126"/>
      <c r="H853" s="126"/>
      <c r="I853" s="126"/>
      <c r="J853" s="126"/>
      <c r="K853" s="127"/>
    </row>
    <row r="854" spans="1:11" s="117" customFormat="1" x14ac:dyDescent="0.25">
      <c r="A854" s="126"/>
      <c r="B854" s="126"/>
      <c r="C854" s="126"/>
      <c r="D854" s="126"/>
      <c r="E854" s="126"/>
      <c r="F854" s="126"/>
      <c r="G854" s="126"/>
      <c r="H854" s="126"/>
      <c r="I854" s="126"/>
      <c r="J854" s="126"/>
      <c r="K854" s="127"/>
    </row>
    <row r="855" spans="1:11" s="117" customFormat="1" x14ac:dyDescent="0.25">
      <c r="A855" s="126"/>
      <c r="B855" s="126"/>
      <c r="C855" s="126"/>
      <c r="D855" s="126"/>
      <c r="E855" s="126"/>
      <c r="F855" s="126"/>
      <c r="G855" s="126"/>
      <c r="H855" s="126"/>
      <c r="I855" s="126"/>
      <c r="J855" s="126"/>
      <c r="K855" s="127"/>
    </row>
  </sheetData>
  <sheetProtection algorithmName="SHA-512" hashValue="FWK4zRoVIfK0+b9GSMCSW7MMuKbLfqo8KKc1G9HLddTxavmRol5/6kVf4owhf7+T3CRPtHMsUHaupVKf6nI6xA==" saltValue="FJ+aGYezVuTUJWC9fVdsDA==" spinCount="100000" sheet="1" objects="1" scenarios="1"/>
  <mergeCells count="11">
    <mergeCell ref="A16:A17"/>
    <mergeCell ref="B16:B17"/>
    <mergeCell ref="C16:C17"/>
    <mergeCell ref="D16:D17"/>
    <mergeCell ref="E16:E17"/>
    <mergeCell ref="K16:K17"/>
    <mergeCell ref="F16:F17"/>
    <mergeCell ref="G16:G17"/>
    <mergeCell ref="H16:H17"/>
    <mergeCell ref="I16:I17"/>
    <mergeCell ref="J16:J17"/>
  </mergeCells>
  <pageMargins left="1.6535433070866143" right="0.11811023622047245" top="0.27559055118110237" bottom="0.23622047244094491" header="0" footer="0"/>
  <pageSetup paperSize="9" scale="65" orientation="landscape" verticalDpi="200" r:id="rId1"/>
  <headerFooter alignWithMargins="0"/>
  <ignoredErrors>
    <ignoredError sqref="G9 J217:K217 J271:K275 J277:K279 J281:K281 J299:K305 J307:K312 J317:K317 J315 J336:K336 J320 J356:K356 J358:K360 J362:K364 J386:K387 J388 J397 J413:K413 J405 J422:K422 J416 J431:K431 J425" unlockedFormula="1"/>
    <ignoredError sqref="J28:K28 J36:K36 J38:K38 J40:K40 J45:K53 J61:K62 J67:K67 J73:K73 K80 J81:K81 K82 J83 J85 K90 J91:K99 J102:K115 K118 J119:K123 K127:K128 J128:J130 K130 J136:K145 K148 J149:K163 J174:K174 J181:K181 K185 J186:K201 J208:K208 J212:K212 J223:K229 K233 J234:K238 J243:K251 K255:K256 J256 K260 J261:K267 J287:K287 J295:K295 J343:K343 J347:K347 J350:K350 J352:K352 K372 J373:K382 K434 J435:K514 K37 K84 K83 K85 K351" formula="1"/>
    <ignoredError sqref="J164:K164 J276:K276 J280:K280 J306:K306 K315:K316 J316 K320 J321:K335 J357:K357 J361:K361 J383:K385 K388 J389:K394 K397 J398:K401 K405 J406:K412 K416 J417:K421 K425 J426:K430" formula="1"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H514"/>
  <sheetViews>
    <sheetView showGridLines="0" zoomScale="90" zoomScaleNormal="90" workbookViewId="0">
      <selection activeCell="F4" sqref="F4"/>
    </sheetView>
  </sheetViews>
  <sheetFormatPr defaultColWidth="11.42578125" defaultRowHeight="15" x14ac:dyDescent="0.25"/>
  <cols>
    <col min="1" max="1" width="5" style="111" customWidth="1"/>
    <col min="2" max="4" width="6.42578125" style="111" customWidth="1"/>
    <col min="5" max="5" width="5.42578125" style="111" customWidth="1"/>
    <col min="6" max="6" width="62.85546875" style="111" customWidth="1"/>
    <col min="7" max="7" width="17" style="111" customWidth="1"/>
    <col min="8" max="8" width="16.42578125" style="111" customWidth="1"/>
    <col min="9" max="9" width="14.85546875" style="111" customWidth="1"/>
    <col min="10" max="10" width="15.42578125" style="111" customWidth="1"/>
    <col min="11" max="11" width="11.42578125" style="112"/>
    <col min="12" max="16384" width="11.42578125" style="3"/>
  </cols>
  <sheetData>
    <row r="1" spans="1:60" customFormat="1" x14ac:dyDescent="0.25">
      <c r="C1" s="1"/>
      <c r="D1" s="1"/>
      <c r="E1" s="1"/>
      <c r="F1" s="1"/>
      <c r="G1" s="1"/>
      <c r="H1" s="1"/>
      <c r="I1" s="1"/>
      <c r="J1" s="1"/>
      <c r="K1" s="1"/>
      <c r="L1" s="1"/>
      <c r="M1" s="1"/>
      <c r="N1" s="1"/>
      <c r="O1" s="1"/>
      <c r="P1" s="171"/>
      <c r="Q1" s="167"/>
      <c r="R1" s="167"/>
      <c r="S1" s="167"/>
      <c r="T1" s="169"/>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row>
    <row r="2" spans="1:60" customFormat="1" ht="15.75" x14ac:dyDescent="0.25">
      <c r="C2" s="36"/>
      <c r="D2" s="1"/>
      <c r="E2" s="111"/>
      <c r="F2" s="156">
        <f>'Formulario PPGR1'!G2</f>
        <v>0</v>
      </c>
      <c r="G2" s="1"/>
      <c r="H2" s="1"/>
      <c r="I2" s="1"/>
      <c r="J2" s="1"/>
      <c r="K2" s="1"/>
      <c r="L2" s="1"/>
      <c r="M2" s="1"/>
      <c r="N2" s="1"/>
      <c r="O2" s="1"/>
      <c r="P2" s="171"/>
      <c r="Q2" s="167"/>
      <c r="R2" s="167"/>
      <c r="S2" s="167"/>
      <c r="T2" s="169"/>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row>
    <row r="3" spans="1:60" customFormat="1" x14ac:dyDescent="0.25">
      <c r="C3" s="36"/>
      <c r="D3" s="1"/>
      <c r="E3" s="111"/>
      <c r="F3" s="157" t="e">
        <f>'Formulario PPGR1'!#REF!</f>
        <v>#REF!</v>
      </c>
      <c r="G3" s="1"/>
      <c r="H3" s="1"/>
      <c r="I3" s="1"/>
      <c r="J3" s="1"/>
      <c r="K3" s="1"/>
      <c r="L3" s="1"/>
      <c r="M3" s="1"/>
      <c r="N3" s="1"/>
      <c r="O3" s="1"/>
      <c r="P3" s="171"/>
      <c r="Q3" s="167"/>
      <c r="R3" s="167"/>
      <c r="S3" s="167"/>
      <c r="T3" s="169"/>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row>
    <row r="4" spans="1:60" customFormat="1" x14ac:dyDescent="0.25">
      <c r="C4" s="36"/>
      <c r="D4" s="1"/>
      <c r="E4" s="111"/>
      <c r="F4" s="158" t="e">
        <f>'Formulario PPGR1'!#REF!</f>
        <v>#REF!</v>
      </c>
      <c r="G4" s="1"/>
      <c r="H4" s="1"/>
      <c r="I4" s="1"/>
      <c r="J4" s="1"/>
      <c r="K4" s="1"/>
      <c r="L4" s="1"/>
      <c r="M4" s="1"/>
      <c r="N4" s="1"/>
      <c r="O4" s="1"/>
      <c r="P4" s="171"/>
      <c r="Q4" s="167"/>
      <c r="R4" s="167"/>
      <c r="S4" s="167"/>
      <c r="T4" s="169"/>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row>
    <row r="5" spans="1:60" customFormat="1" x14ac:dyDescent="0.25">
      <c r="C5" s="36"/>
      <c r="D5" s="1"/>
      <c r="E5" s="111"/>
      <c r="F5" s="158" t="s">
        <v>467</v>
      </c>
      <c r="G5" s="1"/>
      <c r="H5" s="1"/>
      <c r="I5" s="1"/>
      <c r="J5" s="1"/>
      <c r="K5" s="1"/>
      <c r="L5" s="1"/>
      <c r="M5" s="1"/>
      <c r="N5" s="1"/>
      <c r="O5" s="1"/>
      <c r="P5" s="171"/>
      <c r="Q5" s="167"/>
      <c r="R5" s="167"/>
      <c r="S5" s="167"/>
      <c r="T5" s="169"/>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row>
    <row r="6" spans="1:60" customFormat="1" x14ac:dyDescent="0.25">
      <c r="C6" s="1"/>
      <c r="D6" s="1"/>
      <c r="E6" s="111"/>
      <c r="F6" s="158" t="e">
        <f>'Formulario PPGR1'!#REF!</f>
        <v>#REF!</v>
      </c>
      <c r="G6" s="1"/>
      <c r="H6" s="1"/>
      <c r="I6" s="1"/>
      <c r="J6" s="1"/>
      <c r="K6" s="1"/>
      <c r="L6" s="1"/>
      <c r="M6" s="1"/>
      <c r="N6" s="1"/>
      <c r="O6" s="1"/>
      <c r="P6" s="1"/>
      <c r="Q6" s="1"/>
      <c r="R6" s="167"/>
      <c r="S6" s="167"/>
      <c r="T6" s="169"/>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row>
    <row r="7" spans="1:60" ht="16.5" customHeight="1" x14ac:dyDescent="0.2">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row>
    <row r="8" spans="1:60" ht="15.75" customHeight="1" x14ac:dyDescent="0.2">
      <c r="A8" s="95" t="s">
        <v>46</v>
      </c>
      <c r="B8" s="96"/>
      <c r="C8" s="96"/>
      <c r="D8" s="96"/>
      <c r="E8" s="96"/>
      <c r="F8" s="96"/>
      <c r="G8" s="96"/>
      <c r="H8" s="96"/>
      <c r="I8" s="96"/>
      <c r="J8" s="96"/>
      <c r="K8" s="97"/>
    </row>
    <row r="9" spans="1:60" ht="12.75" x14ac:dyDescent="0.2">
      <c r="A9" s="98" t="s">
        <v>66</v>
      </c>
      <c r="B9" s="99"/>
      <c r="C9" s="99"/>
      <c r="D9" s="99"/>
      <c r="E9" s="99"/>
      <c r="F9" s="99"/>
      <c r="G9" s="128"/>
      <c r="H9" s="100"/>
      <c r="I9" s="100"/>
      <c r="J9" s="100"/>
      <c r="K9" s="101"/>
    </row>
    <row r="10" spans="1:60" ht="12.75" x14ac:dyDescent="0.2">
      <c r="A10" s="98" t="s">
        <v>67</v>
      </c>
      <c r="B10" s="99"/>
      <c r="C10" s="99"/>
      <c r="D10" s="99"/>
      <c r="E10" s="99"/>
      <c r="F10" s="99"/>
      <c r="G10" s="129"/>
      <c r="H10" s="100"/>
      <c r="I10" s="100"/>
      <c r="J10" s="100"/>
      <c r="K10" s="101"/>
    </row>
    <row r="11" spans="1:60" ht="12.75" x14ac:dyDescent="0.2">
      <c r="A11" s="98" t="s">
        <v>466</v>
      </c>
      <c r="B11" s="99"/>
      <c r="C11" s="99"/>
      <c r="D11" s="99"/>
      <c r="E11" s="99"/>
      <c r="F11" s="99"/>
      <c r="G11" s="129"/>
      <c r="H11" s="100"/>
      <c r="I11" s="100"/>
      <c r="J11" s="100"/>
      <c r="K11" s="101"/>
    </row>
    <row r="12" spans="1:60" ht="12.75" x14ac:dyDescent="0.2">
      <c r="A12" s="98" t="s">
        <v>68</v>
      </c>
      <c r="B12" s="99"/>
      <c r="C12" s="99"/>
      <c r="D12" s="99"/>
      <c r="E12" s="99"/>
      <c r="F12" s="99"/>
      <c r="G12" s="129"/>
      <c r="H12" s="100"/>
      <c r="I12" s="100"/>
      <c r="J12" s="100"/>
      <c r="K12" s="101"/>
    </row>
    <row r="13" spans="1:60" ht="12.75" x14ac:dyDescent="0.2">
      <c r="A13" s="102" t="s">
        <v>62</v>
      </c>
      <c r="B13" s="99"/>
      <c r="C13" s="99"/>
      <c r="D13" s="99"/>
      <c r="E13" s="99"/>
      <c r="F13" s="99"/>
      <c r="G13" s="128"/>
      <c r="H13" s="100"/>
      <c r="I13" s="100"/>
      <c r="J13" s="100"/>
      <c r="K13" s="101"/>
    </row>
    <row r="14" spans="1:60" ht="13.5" thickBot="1" x14ac:dyDescent="0.25">
      <c r="A14" s="103" t="s">
        <v>69</v>
      </c>
      <c r="B14" s="104"/>
      <c r="C14" s="104"/>
      <c r="D14" s="104"/>
      <c r="E14" s="104"/>
      <c r="F14" s="104"/>
      <c r="G14" s="130">
        <f>SUM(G9:G13)</f>
        <v>0</v>
      </c>
      <c r="H14" s="106"/>
      <c r="I14" s="106"/>
      <c r="J14" s="106"/>
      <c r="K14" s="107"/>
    </row>
    <row r="15" spans="1:60" ht="15.75" customHeight="1" thickTop="1" x14ac:dyDescent="0.2">
      <c r="A15" s="108" t="s">
        <v>59</v>
      </c>
      <c r="B15" s="109"/>
      <c r="C15" s="109"/>
      <c r="D15" s="109"/>
      <c r="E15" s="109"/>
      <c r="F15" s="109"/>
      <c r="G15" s="109"/>
      <c r="H15" s="109"/>
      <c r="I15" s="109"/>
      <c r="J15" s="109"/>
      <c r="K15" s="110"/>
    </row>
    <row r="16" spans="1:60" ht="19.5" customHeight="1" x14ac:dyDescent="0.2">
      <c r="A16" s="753" t="s">
        <v>71</v>
      </c>
      <c r="B16" s="753" t="s">
        <v>57</v>
      </c>
      <c r="C16" s="753" t="s">
        <v>7</v>
      </c>
      <c r="D16" s="753" t="s">
        <v>58</v>
      </c>
      <c r="E16" s="753" t="s">
        <v>8</v>
      </c>
      <c r="F16" s="750" t="s">
        <v>70</v>
      </c>
      <c r="G16" s="754" t="s">
        <v>63</v>
      </c>
      <c r="H16" s="755"/>
      <c r="I16" s="756"/>
      <c r="J16" s="748" t="s">
        <v>317</v>
      </c>
      <c r="K16" s="748" t="s">
        <v>9</v>
      </c>
    </row>
    <row r="17" spans="1:11" ht="44.25" customHeight="1" x14ac:dyDescent="0.2">
      <c r="A17" s="753"/>
      <c r="B17" s="753"/>
      <c r="C17" s="753"/>
      <c r="D17" s="753"/>
      <c r="E17" s="753"/>
      <c r="F17" s="751"/>
      <c r="G17" s="113" t="s">
        <v>301</v>
      </c>
      <c r="H17" s="113" t="s">
        <v>64</v>
      </c>
      <c r="I17" s="113" t="s">
        <v>65</v>
      </c>
      <c r="J17" s="749"/>
      <c r="K17" s="749"/>
    </row>
    <row r="18" spans="1:11" ht="12.75" x14ac:dyDescent="0.2">
      <c r="A18" s="37">
        <v>2</v>
      </c>
      <c r="B18" s="38"/>
      <c r="C18" s="38"/>
      <c r="D18" s="38"/>
      <c r="E18" s="38"/>
      <c r="F18" s="39" t="s">
        <v>318</v>
      </c>
      <c r="G18" s="40">
        <f>+G19+G87+G218+G337+G395+G402+G485</f>
        <v>0</v>
      </c>
      <c r="H18" s="40">
        <f>+H19+H87+H218+H337+H395+H402+H485</f>
        <v>0</v>
      </c>
      <c r="I18" s="40">
        <f>+I19+I87+I218+I337+I395+I402+I485</f>
        <v>0</v>
      </c>
      <c r="J18" s="40">
        <f>+J19+J87+J218+J337+J395+J402+J485</f>
        <v>0</v>
      </c>
      <c r="K18" s="41">
        <f>+K19+K87+K218+K337+K395+K402+K485</f>
        <v>0</v>
      </c>
    </row>
    <row r="19" spans="1:11" ht="12.75" x14ac:dyDescent="0.2">
      <c r="A19" s="42">
        <v>2</v>
      </c>
      <c r="B19" s="43">
        <v>1</v>
      </c>
      <c r="C19" s="44"/>
      <c r="D19" s="44"/>
      <c r="E19" s="44"/>
      <c r="F19" s="45" t="s">
        <v>319</v>
      </c>
      <c r="G19" s="46">
        <f>+G20+G47+G63+G70+G78</f>
        <v>0</v>
      </c>
      <c r="H19" s="46">
        <f>+H20+H47+H63+H70+H78</f>
        <v>0</v>
      </c>
      <c r="I19" s="46">
        <f>+I20+I47+I63+I70+I78</f>
        <v>0</v>
      </c>
      <c r="J19" s="46">
        <f>+J20+J47+J63+J70+J78</f>
        <v>0</v>
      </c>
      <c r="K19" s="47">
        <f>+K20+K47+K63+K70+K78</f>
        <v>0</v>
      </c>
    </row>
    <row r="20" spans="1:11" ht="12.75" x14ac:dyDescent="0.2">
      <c r="A20" s="48">
        <v>2</v>
      </c>
      <c r="B20" s="49">
        <v>1</v>
      </c>
      <c r="C20" s="49">
        <v>1</v>
      </c>
      <c r="D20" s="49"/>
      <c r="E20" s="49"/>
      <c r="F20" s="50" t="s">
        <v>72</v>
      </c>
      <c r="G20" s="51">
        <f>+G21+G28+G36+G38+G40+G45</f>
        <v>0</v>
      </c>
      <c r="H20" s="51">
        <f>+H21+H28+H36+H38+H40+H45</f>
        <v>0</v>
      </c>
      <c r="I20" s="51">
        <f>+I21+I28+I36+I38+I40+I45</f>
        <v>0</v>
      </c>
      <c r="J20" s="51">
        <f>+J21+J28+J36+J38+J40+J45</f>
        <v>0</v>
      </c>
      <c r="K20" s="52">
        <f>+K21+K28+K36+K38+K40+K45</f>
        <v>0</v>
      </c>
    </row>
    <row r="21" spans="1:11" ht="12.75" x14ac:dyDescent="0.2">
      <c r="A21" s="53">
        <v>2</v>
      </c>
      <c r="B21" s="54">
        <v>1</v>
      </c>
      <c r="C21" s="54">
        <v>1</v>
      </c>
      <c r="D21" s="54">
        <v>1</v>
      </c>
      <c r="E21" s="54"/>
      <c r="F21" s="55" t="s">
        <v>73</v>
      </c>
      <c r="G21" s="56">
        <f>SUM(G22:G27)</f>
        <v>0</v>
      </c>
      <c r="H21" s="56">
        <f>SUM(H22:H27)</f>
        <v>0</v>
      </c>
      <c r="I21" s="56">
        <f>SUM(I22:I27)</f>
        <v>0</v>
      </c>
      <c r="J21" s="56">
        <f>SUM(J22:J27)</f>
        <v>0</v>
      </c>
      <c r="K21" s="57">
        <f>SUM(K22:K27)</f>
        <v>0</v>
      </c>
    </row>
    <row r="22" spans="1:11" ht="12.75" x14ac:dyDescent="0.2">
      <c r="A22" s="58">
        <v>2</v>
      </c>
      <c r="B22" s="59">
        <v>1</v>
      </c>
      <c r="C22" s="59">
        <v>1</v>
      </c>
      <c r="D22" s="59">
        <v>1</v>
      </c>
      <c r="E22" s="59" t="s">
        <v>306</v>
      </c>
      <c r="F22" s="60" t="s">
        <v>320</v>
      </c>
      <c r="G22" s="61"/>
      <c r="H22" s="61"/>
      <c r="I22" s="61"/>
      <c r="J22" s="122">
        <f t="shared" ref="J22:J27" si="0">SUBTOTAL(9,G22:I22)</f>
        <v>0</v>
      </c>
      <c r="K22" s="123" t="str">
        <f t="shared" ref="K22:K27" si="1">IFERROR(J22/$J$18*100,"0.00")</f>
        <v>0.00</v>
      </c>
    </row>
    <row r="23" spans="1:11" ht="12.75" x14ac:dyDescent="0.2">
      <c r="A23" s="58">
        <v>2</v>
      </c>
      <c r="B23" s="59">
        <v>1</v>
      </c>
      <c r="C23" s="59">
        <v>1</v>
      </c>
      <c r="D23" s="59">
        <v>1</v>
      </c>
      <c r="E23" s="59" t="s">
        <v>307</v>
      </c>
      <c r="F23" s="63" t="s">
        <v>74</v>
      </c>
      <c r="G23" s="61"/>
      <c r="H23" s="61"/>
      <c r="I23" s="61"/>
      <c r="J23" s="122">
        <f t="shared" si="0"/>
        <v>0</v>
      </c>
      <c r="K23" s="123" t="str">
        <f t="shared" si="1"/>
        <v>0.00</v>
      </c>
    </row>
    <row r="24" spans="1:11" ht="12.75" x14ac:dyDescent="0.2">
      <c r="A24" s="58">
        <v>2</v>
      </c>
      <c r="B24" s="59">
        <v>1</v>
      </c>
      <c r="C24" s="59">
        <v>1</v>
      </c>
      <c r="D24" s="59">
        <v>1</v>
      </c>
      <c r="E24" s="59" t="s">
        <v>308</v>
      </c>
      <c r="F24" s="63" t="s">
        <v>321</v>
      </c>
      <c r="G24" s="61"/>
      <c r="H24" s="61"/>
      <c r="I24" s="61"/>
      <c r="J24" s="122">
        <f t="shared" si="0"/>
        <v>0</v>
      </c>
      <c r="K24" s="123" t="str">
        <f t="shared" si="1"/>
        <v>0.00</v>
      </c>
    </row>
    <row r="25" spans="1:11" ht="12.75" x14ac:dyDescent="0.2">
      <c r="A25" s="58">
        <v>2</v>
      </c>
      <c r="B25" s="59">
        <v>1</v>
      </c>
      <c r="C25" s="59">
        <v>1</v>
      </c>
      <c r="D25" s="59">
        <v>1</v>
      </c>
      <c r="E25" s="59" t="s">
        <v>309</v>
      </c>
      <c r="F25" s="63" t="s">
        <v>75</v>
      </c>
      <c r="G25" s="61"/>
      <c r="H25" s="61"/>
      <c r="I25" s="61"/>
      <c r="J25" s="122">
        <f t="shared" si="0"/>
        <v>0</v>
      </c>
      <c r="K25" s="123" t="str">
        <f t="shared" si="1"/>
        <v>0.00</v>
      </c>
    </row>
    <row r="26" spans="1:11" ht="12.75" x14ac:dyDescent="0.2">
      <c r="A26" s="58">
        <v>2</v>
      </c>
      <c r="B26" s="59">
        <v>1</v>
      </c>
      <c r="C26" s="59">
        <v>1</v>
      </c>
      <c r="D26" s="59">
        <v>1</v>
      </c>
      <c r="E26" s="59" t="s">
        <v>310</v>
      </c>
      <c r="F26" s="63" t="s">
        <v>76</v>
      </c>
      <c r="G26" s="61"/>
      <c r="H26" s="61"/>
      <c r="I26" s="61"/>
      <c r="J26" s="122">
        <f t="shared" si="0"/>
        <v>0</v>
      </c>
      <c r="K26" s="123" t="str">
        <f t="shared" si="1"/>
        <v>0.00</v>
      </c>
    </row>
    <row r="27" spans="1:11" ht="12.75" x14ac:dyDescent="0.2">
      <c r="A27" s="58">
        <v>2</v>
      </c>
      <c r="B27" s="59">
        <v>1</v>
      </c>
      <c r="C27" s="59">
        <v>1</v>
      </c>
      <c r="D27" s="59">
        <v>1</v>
      </c>
      <c r="E27" s="59" t="s">
        <v>322</v>
      </c>
      <c r="F27" s="63" t="s">
        <v>323</v>
      </c>
      <c r="G27" s="61"/>
      <c r="H27" s="61"/>
      <c r="I27" s="61"/>
      <c r="J27" s="122">
        <f t="shared" si="0"/>
        <v>0</v>
      </c>
      <c r="K27" s="123" t="str">
        <f t="shared" si="1"/>
        <v>0.00</v>
      </c>
    </row>
    <row r="28" spans="1:11" ht="12.75" x14ac:dyDescent="0.2">
      <c r="A28" s="53">
        <v>2</v>
      </c>
      <c r="B28" s="54">
        <v>1</v>
      </c>
      <c r="C28" s="54">
        <v>1</v>
      </c>
      <c r="D28" s="54">
        <v>2</v>
      </c>
      <c r="E28" s="54"/>
      <c r="F28" s="55" t="s">
        <v>77</v>
      </c>
      <c r="G28" s="56">
        <f>SUM(G29:G35)</f>
        <v>0</v>
      </c>
      <c r="H28" s="56">
        <f>SUM(H29:H35)</f>
        <v>0</v>
      </c>
      <c r="I28" s="56">
        <f>SUM(I29:I35)</f>
        <v>0</v>
      </c>
      <c r="J28" s="56">
        <f>SUM(J29:J35)</f>
        <v>0</v>
      </c>
      <c r="K28" s="57">
        <f>SUM(K29:K35)</f>
        <v>0</v>
      </c>
    </row>
    <row r="29" spans="1:11" ht="12.75" x14ac:dyDescent="0.2">
      <c r="A29" s="58">
        <v>2</v>
      </c>
      <c r="B29" s="59">
        <v>1</v>
      </c>
      <c r="C29" s="59">
        <v>1</v>
      </c>
      <c r="D29" s="59">
        <v>2</v>
      </c>
      <c r="E29" s="59" t="s">
        <v>306</v>
      </c>
      <c r="F29" s="63" t="s">
        <v>78</v>
      </c>
      <c r="G29" s="61"/>
      <c r="H29" s="61"/>
      <c r="I29" s="61"/>
      <c r="J29" s="122">
        <f t="shared" ref="J29:J35" si="2">SUBTOTAL(9,G29:I29)</f>
        <v>0</v>
      </c>
      <c r="K29" s="123" t="str">
        <f t="shared" ref="K29:K35" si="3">IFERROR(J29/$J$18*100,"0.00")</f>
        <v>0.00</v>
      </c>
    </row>
    <row r="30" spans="1:11" ht="12.75" x14ac:dyDescent="0.2">
      <c r="A30" s="58">
        <v>2</v>
      </c>
      <c r="B30" s="59">
        <v>1</v>
      </c>
      <c r="C30" s="59">
        <v>1</v>
      </c>
      <c r="D30" s="59">
        <v>2</v>
      </c>
      <c r="E30" s="59" t="s">
        <v>307</v>
      </c>
      <c r="F30" s="63" t="s">
        <v>79</v>
      </c>
      <c r="G30" s="61"/>
      <c r="H30" s="61"/>
      <c r="I30" s="61"/>
      <c r="J30" s="122">
        <f t="shared" si="2"/>
        <v>0</v>
      </c>
      <c r="K30" s="123" t="str">
        <f t="shared" si="3"/>
        <v>0.00</v>
      </c>
    </row>
    <row r="31" spans="1:11" ht="12.75" x14ac:dyDescent="0.2">
      <c r="A31" s="58">
        <v>2</v>
      </c>
      <c r="B31" s="59">
        <v>1</v>
      </c>
      <c r="C31" s="59">
        <v>1</v>
      </c>
      <c r="D31" s="59">
        <v>2</v>
      </c>
      <c r="E31" s="59" t="s">
        <v>308</v>
      </c>
      <c r="F31" s="63" t="s">
        <v>23</v>
      </c>
      <c r="G31" s="61"/>
      <c r="H31" s="61"/>
      <c r="I31" s="61"/>
      <c r="J31" s="122">
        <f t="shared" si="2"/>
        <v>0</v>
      </c>
      <c r="K31" s="123" t="str">
        <f t="shared" si="3"/>
        <v>0.00</v>
      </c>
    </row>
    <row r="32" spans="1:11" ht="12.75" x14ac:dyDescent="0.2">
      <c r="A32" s="58">
        <v>2</v>
      </c>
      <c r="B32" s="59">
        <v>1</v>
      </c>
      <c r="C32" s="59">
        <v>1</v>
      </c>
      <c r="D32" s="59">
        <v>2</v>
      </c>
      <c r="E32" s="59" t="s">
        <v>309</v>
      </c>
      <c r="F32" s="63" t="s">
        <v>80</v>
      </c>
      <c r="G32" s="61"/>
      <c r="H32" s="61"/>
      <c r="I32" s="61"/>
      <c r="J32" s="122">
        <f t="shared" si="2"/>
        <v>0</v>
      </c>
      <c r="K32" s="123" t="str">
        <f t="shared" si="3"/>
        <v>0.00</v>
      </c>
    </row>
    <row r="33" spans="1:11" ht="12.75" x14ac:dyDescent="0.2">
      <c r="A33" s="58">
        <v>2</v>
      </c>
      <c r="B33" s="59">
        <v>1</v>
      </c>
      <c r="C33" s="59">
        <v>1</v>
      </c>
      <c r="D33" s="59">
        <v>2</v>
      </c>
      <c r="E33" s="59" t="s">
        <v>310</v>
      </c>
      <c r="F33" s="63" t="s">
        <v>81</v>
      </c>
      <c r="G33" s="61"/>
      <c r="H33" s="61"/>
      <c r="I33" s="61"/>
      <c r="J33" s="122">
        <f t="shared" si="2"/>
        <v>0</v>
      </c>
      <c r="K33" s="123" t="str">
        <f t="shared" si="3"/>
        <v>0.00</v>
      </c>
    </row>
    <row r="34" spans="1:11" ht="12.75" x14ac:dyDescent="0.2">
      <c r="A34" s="58">
        <v>2</v>
      </c>
      <c r="B34" s="59">
        <v>1</v>
      </c>
      <c r="C34" s="59">
        <v>1</v>
      </c>
      <c r="D34" s="59">
        <v>2</v>
      </c>
      <c r="E34" s="59" t="s">
        <v>322</v>
      </c>
      <c r="F34" s="63" t="s">
        <v>82</v>
      </c>
      <c r="G34" s="61"/>
      <c r="H34" s="61"/>
      <c r="I34" s="61"/>
      <c r="J34" s="122">
        <f t="shared" si="2"/>
        <v>0</v>
      </c>
      <c r="K34" s="123" t="str">
        <f t="shared" si="3"/>
        <v>0.00</v>
      </c>
    </row>
    <row r="35" spans="1:11" ht="12.75" x14ac:dyDescent="0.2">
      <c r="A35" s="58">
        <v>2</v>
      </c>
      <c r="B35" s="59">
        <v>1</v>
      </c>
      <c r="C35" s="59">
        <v>1</v>
      </c>
      <c r="D35" s="59">
        <v>2</v>
      </c>
      <c r="E35" s="59" t="s">
        <v>324</v>
      </c>
      <c r="F35" s="63" t="s">
        <v>25</v>
      </c>
      <c r="G35" s="61"/>
      <c r="H35" s="61"/>
      <c r="I35" s="61"/>
      <c r="J35" s="122">
        <f t="shared" si="2"/>
        <v>0</v>
      </c>
      <c r="K35" s="123" t="str">
        <f t="shared" si="3"/>
        <v>0.00</v>
      </c>
    </row>
    <row r="36" spans="1:11" ht="12.75" x14ac:dyDescent="0.2">
      <c r="A36" s="53">
        <v>2</v>
      </c>
      <c r="B36" s="54">
        <v>1</v>
      </c>
      <c r="C36" s="54">
        <v>1</v>
      </c>
      <c r="D36" s="54">
        <v>3</v>
      </c>
      <c r="E36" s="54"/>
      <c r="F36" s="55" t="s">
        <v>83</v>
      </c>
      <c r="G36" s="56">
        <f>G37</f>
        <v>0</v>
      </c>
      <c r="H36" s="56">
        <f>H37</f>
        <v>0</v>
      </c>
      <c r="I36" s="56">
        <f>I37</f>
        <v>0</v>
      </c>
      <c r="J36" s="56">
        <f>J37</f>
        <v>0</v>
      </c>
      <c r="K36" s="57" t="str">
        <f>K37</f>
        <v>0.00</v>
      </c>
    </row>
    <row r="37" spans="1:11" ht="12.75" x14ac:dyDescent="0.2">
      <c r="A37" s="58">
        <v>2</v>
      </c>
      <c r="B37" s="59">
        <v>1</v>
      </c>
      <c r="C37" s="59">
        <v>1</v>
      </c>
      <c r="D37" s="59">
        <v>3</v>
      </c>
      <c r="E37" s="59" t="s">
        <v>306</v>
      </c>
      <c r="F37" s="63" t="s">
        <v>83</v>
      </c>
      <c r="G37" s="61"/>
      <c r="H37" s="61"/>
      <c r="I37" s="61"/>
      <c r="J37" s="122">
        <f>SUBTOTAL(9,G37:I37)</f>
        <v>0</v>
      </c>
      <c r="K37" s="123" t="str">
        <f>IFERROR(J37/$J$18*100,"0.00")</f>
        <v>0.00</v>
      </c>
    </row>
    <row r="38" spans="1:11" ht="12.75" x14ac:dyDescent="0.2">
      <c r="A38" s="53">
        <v>2</v>
      </c>
      <c r="B38" s="54">
        <v>1</v>
      </c>
      <c r="C38" s="54">
        <v>1</v>
      </c>
      <c r="D38" s="54">
        <v>4</v>
      </c>
      <c r="E38" s="54"/>
      <c r="F38" s="55" t="s">
        <v>325</v>
      </c>
      <c r="G38" s="56">
        <f>G39</f>
        <v>0</v>
      </c>
      <c r="H38" s="56">
        <f>H39</f>
        <v>0</v>
      </c>
      <c r="I38" s="56">
        <f>I39</f>
        <v>0</v>
      </c>
      <c r="J38" s="56">
        <f>J39</f>
        <v>0</v>
      </c>
      <c r="K38" s="57" t="str">
        <f>K39</f>
        <v>0.00</v>
      </c>
    </row>
    <row r="39" spans="1:11" ht="12.75" x14ac:dyDescent="0.2">
      <c r="A39" s="58">
        <v>2</v>
      </c>
      <c r="B39" s="59">
        <v>1</v>
      </c>
      <c r="C39" s="59">
        <v>1</v>
      </c>
      <c r="D39" s="59">
        <v>4</v>
      </c>
      <c r="E39" s="59" t="s">
        <v>306</v>
      </c>
      <c r="F39" s="63" t="s">
        <v>325</v>
      </c>
      <c r="G39" s="61"/>
      <c r="H39" s="61"/>
      <c r="I39" s="61"/>
      <c r="J39" s="122">
        <f>SUBTOTAL(9,G39:I39)</f>
        <v>0</v>
      </c>
      <c r="K39" s="123" t="str">
        <f>IFERROR(J39/$J$18*100,"0.00")</f>
        <v>0.00</v>
      </c>
    </row>
    <row r="40" spans="1:11" ht="12.75" x14ac:dyDescent="0.2">
      <c r="A40" s="53">
        <v>2</v>
      </c>
      <c r="B40" s="54">
        <v>1</v>
      </c>
      <c r="C40" s="54">
        <v>1</v>
      </c>
      <c r="D40" s="54">
        <v>5</v>
      </c>
      <c r="E40" s="54"/>
      <c r="F40" s="55" t="s">
        <v>326</v>
      </c>
      <c r="G40" s="56">
        <f>SUM(G41:G44)</f>
        <v>0</v>
      </c>
      <c r="H40" s="56">
        <f>SUM(H41:H44)</f>
        <v>0</v>
      </c>
      <c r="I40" s="56">
        <f>SUM(I41:I44)</f>
        <v>0</v>
      </c>
      <c r="J40" s="56">
        <f>SUM(J41:J44)</f>
        <v>0</v>
      </c>
      <c r="K40" s="57">
        <f>SUM(K41:K44)</f>
        <v>0</v>
      </c>
    </row>
    <row r="41" spans="1:11" ht="12.75" x14ac:dyDescent="0.2">
      <c r="A41" s="58">
        <v>2</v>
      </c>
      <c r="B41" s="59">
        <v>1</v>
      </c>
      <c r="C41" s="59">
        <v>1</v>
      </c>
      <c r="D41" s="59">
        <v>5</v>
      </c>
      <c r="E41" s="59" t="s">
        <v>306</v>
      </c>
      <c r="F41" s="64" t="s">
        <v>326</v>
      </c>
      <c r="G41" s="61"/>
      <c r="H41" s="61"/>
      <c r="I41" s="61"/>
      <c r="J41" s="122">
        <f>SUBTOTAL(9,G41:I41)</f>
        <v>0</v>
      </c>
      <c r="K41" s="123" t="str">
        <f>IFERROR(J41/$J$18*100,"0.00")</f>
        <v>0.00</v>
      </c>
    </row>
    <row r="42" spans="1:11" ht="12.75" x14ac:dyDescent="0.2">
      <c r="A42" s="58">
        <v>2</v>
      </c>
      <c r="B42" s="59">
        <v>1</v>
      </c>
      <c r="C42" s="59">
        <v>1</v>
      </c>
      <c r="D42" s="59">
        <v>5</v>
      </c>
      <c r="E42" s="59" t="s">
        <v>307</v>
      </c>
      <c r="F42" s="63" t="s">
        <v>84</v>
      </c>
      <c r="G42" s="61"/>
      <c r="H42" s="61"/>
      <c r="I42" s="61"/>
      <c r="J42" s="122">
        <f>SUBTOTAL(9,G42:I42)</f>
        <v>0</v>
      </c>
      <c r="K42" s="123" t="str">
        <f>IFERROR(J42/$J$18*100,"0.00")</f>
        <v>0.00</v>
      </c>
    </row>
    <row r="43" spans="1:11" ht="12.75" x14ac:dyDescent="0.2">
      <c r="A43" s="58">
        <v>2</v>
      </c>
      <c r="B43" s="59">
        <v>1</v>
      </c>
      <c r="C43" s="59">
        <v>1</v>
      </c>
      <c r="D43" s="59">
        <v>5</v>
      </c>
      <c r="E43" s="59" t="s">
        <v>308</v>
      </c>
      <c r="F43" s="63" t="s">
        <v>327</v>
      </c>
      <c r="G43" s="61"/>
      <c r="H43" s="61"/>
      <c r="I43" s="61"/>
      <c r="J43" s="122">
        <f>SUBTOTAL(9,G43:I43)</f>
        <v>0</v>
      </c>
      <c r="K43" s="123" t="str">
        <f>IFERROR(J43/$J$18*100,"0.00")</f>
        <v>0.00</v>
      </c>
    </row>
    <row r="44" spans="1:11" ht="12.75" x14ac:dyDescent="0.2">
      <c r="A44" s="58">
        <v>2</v>
      </c>
      <c r="B44" s="59">
        <v>1</v>
      </c>
      <c r="C44" s="59">
        <v>1</v>
      </c>
      <c r="D44" s="59">
        <v>5</v>
      </c>
      <c r="E44" s="59" t="s">
        <v>309</v>
      </c>
      <c r="F44" s="63" t="s">
        <v>303</v>
      </c>
      <c r="G44" s="61"/>
      <c r="H44" s="61"/>
      <c r="I44" s="61"/>
      <c r="J44" s="122">
        <f>SUBTOTAL(9,G44:I44)</f>
        <v>0</v>
      </c>
      <c r="K44" s="123" t="str">
        <f>IFERROR(J44/$J$18*100,"0.00")</f>
        <v>0.00</v>
      </c>
    </row>
    <row r="45" spans="1:11" ht="12.75" x14ac:dyDescent="0.2">
      <c r="A45" s="53">
        <v>2</v>
      </c>
      <c r="B45" s="54">
        <v>1</v>
      </c>
      <c r="C45" s="54">
        <v>1</v>
      </c>
      <c r="D45" s="54">
        <v>6</v>
      </c>
      <c r="E45" s="54"/>
      <c r="F45" s="55" t="s">
        <v>328</v>
      </c>
      <c r="G45" s="56">
        <f>G46</f>
        <v>0</v>
      </c>
      <c r="H45" s="56">
        <f>H46</f>
        <v>0</v>
      </c>
      <c r="I45" s="56">
        <f>I46</f>
        <v>0</v>
      </c>
      <c r="J45" s="56">
        <f>J46</f>
        <v>0</v>
      </c>
      <c r="K45" s="57" t="str">
        <f>K46</f>
        <v>0.00</v>
      </c>
    </row>
    <row r="46" spans="1:11" ht="12.75" x14ac:dyDescent="0.2">
      <c r="A46" s="58">
        <v>2</v>
      </c>
      <c r="B46" s="59">
        <v>1</v>
      </c>
      <c r="C46" s="59">
        <v>1</v>
      </c>
      <c r="D46" s="59">
        <v>6</v>
      </c>
      <c r="E46" s="59" t="s">
        <v>306</v>
      </c>
      <c r="F46" s="63" t="s">
        <v>328</v>
      </c>
      <c r="G46" s="61"/>
      <c r="H46" s="61"/>
      <c r="I46" s="61"/>
      <c r="J46" s="122">
        <f>SUBTOTAL(9,G46:I46)</f>
        <v>0</v>
      </c>
      <c r="K46" s="123" t="str">
        <f>IFERROR(J46/$J$18*100,"0.00")</f>
        <v>0.00</v>
      </c>
    </row>
    <row r="47" spans="1:11" ht="12.75" x14ac:dyDescent="0.2">
      <c r="A47" s="48">
        <v>2</v>
      </c>
      <c r="B47" s="49">
        <v>1</v>
      </c>
      <c r="C47" s="49">
        <v>2</v>
      </c>
      <c r="D47" s="49"/>
      <c r="E47" s="49"/>
      <c r="F47" s="50" t="s">
        <v>10</v>
      </c>
      <c r="G47" s="51">
        <f>+G48+G50+G61</f>
        <v>0</v>
      </c>
      <c r="H47" s="51">
        <f>+H48+H50+H61</f>
        <v>0</v>
      </c>
      <c r="I47" s="51">
        <f>+I48+I50+I61</f>
        <v>0</v>
      </c>
      <c r="J47" s="51">
        <f>+J48+J50+J61</f>
        <v>0</v>
      </c>
      <c r="K47" s="52">
        <f>+K48+K50+K61</f>
        <v>0</v>
      </c>
    </row>
    <row r="48" spans="1:11" ht="12.75" x14ac:dyDescent="0.2">
      <c r="A48" s="53">
        <v>2</v>
      </c>
      <c r="B48" s="54">
        <v>1</v>
      </c>
      <c r="C48" s="54">
        <v>2</v>
      </c>
      <c r="D48" s="54">
        <v>1</v>
      </c>
      <c r="E48" s="54"/>
      <c r="F48" s="55" t="s">
        <v>85</v>
      </c>
      <c r="G48" s="56">
        <f>G49</f>
        <v>0</v>
      </c>
      <c r="H48" s="56">
        <f>H49</f>
        <v>0</v>
      </c>
      <c r="I48" s="56">
        <f>I49</f>
        <v>0</v>
      </c>
      <c r="J48" s="56">
        <f>J49</f>
        <v>0</v>
      </c>
      <c r="K48" s="57" t="str">
        <f>K49</f>
        <v>0.00</v>
      </c>
    </row>
    <row r="49" spans="1:11" ht="12.75" x14ac:dyDescent="0.2">
      <c r="A49" s="58">
        <v>2</v>
      </c>
      <c r="B49" s="59">
        <v>1</v>
      </c>
      <c r="C49" s="59">
        <v>2</v>
      </c>
      <c r="D49" s="59">
        <v>1</v>
      </c>
      <c r="E49" s="59" t="s">
        <v>306</v>
      </c>
      <c r="F49" s="63" t="s">
        <v>85</v>
      </c>
      <c r="G49" s="61"/>
      <c r="H49" s="61"/>
      <c r="I49" s="61"/>
      <c r="J49" s="122">
        <f>SUBTOTAL(9,G49:I49)</f>
        <v>0</v>
      </c>
      <c r="K49" s="123" t="str">
        <f>IFERROR(J49/$J$18*100,"0.00")</f>
        <v>0.00</v>
      </c>
    </row>
    <row r="50" spans="1:11" ht="12.75" x14ac:dyDescent="0.2">
      <c r="A50" s="53">
        <v>2</v>
      </c>
      <c r="B50" s="54">
        <v>1</v>
      </c>
      <c r="C50" s="54">
        <v>2</v>
      </c>
      <c r="D50" s="54">
        <v>2</v>
      </c>
      <c r="E50" s="54"/>
      <c r="F50" s="55" t="s">
        <v>86</v>
      </c>
      <c r="G50" s="56">
        <f>SUM(G51:G60)</f>
        <v>0</v>
      </c>
      <c r="H50" s="56">
        <f>SUM(H51:H60)</f>
        <v>0</v>
      </c>
      <c r="I50" s="56">
        <f>SUM(I51:I60)</f>
        <v>0</v>
      </c>
      <c r="J50" s="56">
        <f>SUM(J51:J60)</f>
        <v>0</v>
      </c>
      <c r="K50" s="57">
        <f>SUM(K51:K60)</f>
        <v>0</v>
      </c>
    </row>
    <row r="51" spans="1:11" ht="12.75" x14ac:dyDescent="0.2">
      <c r="A51" s="58">
        <v>2</v>
      </c>
      <c r="B51" s="59">
        <v>1</v>
      </c>
      <c r="C51" s="59">
        <v>2</v>
      </c>
      <c r="D51" s="59">
        <v>2</v>
      </c>
      <c r="E51" s="59" t="s">
        <v>306</v>
      </c>
      <c r="F51" s="63" t="s">
        <v>87</v>
      </c>
      <c r="G51" s="61"/>
      <c r="H51" s="61"/>
      <c r="I51" s="61"/>
      <c r="J51" s="122">
        <f t="shared" ref="J51:J60" si="4">SUBTOTAL(9,G51:I51)</f>
        <v>0</v>
      </c>
      <c r="K51" s="123" t="str">
        <f t="shared" ref="K51:K60" si="5">IFERROR(J51/$J$18*100,"0.00")</f>
        <v>0.00</v>
      </c>
    </row>
    <row r="52" spans="1:11" ht="12.75" x14ac:dyDescent="0.2">
      <c r="A52" s="58">
        <v>2</v>
      </c>
      <c r="B52" s="59">
        <v>1</v>
      </c>
      <c r="C52" s="59">
        <v>2</v>
      </c>
      <c r="D52" s="59">
        <v>2</v>
      </c>
      <c r="E52" s="59" t="s">
        <v>307</v>
      </c>
      <c r="F52" s="63" t="s">
        <v>88</v>
      </c>
      <c r="G52" s="61"/>
      <c r="H52" s="61"/>
      <c r="I52" s="61"/>
      <c r="J52" s="122">
        <f t="shared" si="4"/>
        <v>0</v>
      </c>
      <c r="K52" s="123" t="str">
        <f t="shared" si="5"/>
        <v>0.00</v>
      </c>
    </row>
    <row r="53" spans="1:11" ht="12.75" x14ac:dyDescent="0.2">
      <c r="A53" s="58">
        <v>2</v>
      </c>
      <c r="B53" s="59">
        <v>1</v>
      </c>
      <c r="C53" s="59">
        <v>2</v>
      </c>
      <c r="D53" s="59">
        <v>2</v>
      </c>
      <c r="E53" s="59" t="s">
        <v>308</v>
      </c>
      <c r="F53" s="65" t="s">
        <v>89</v>
      </c>
      <c r="G53" s="61"/>
      <c r="H53" s="61"/>
      <c r="I53" s="61"/>
      <c r="J53" s="122">
        <f t="shared" si="4"/>
        <v>0</v>
      </c>
      <c r="K53" s="123" t="str">
        <f t="shared" si="5"/>
        <v>0.00</v>
      </c>
    </row>
    <row r="54" spans="1:11" ht="12.75" x14ac:dyDescent="0.2">
      <c r="A54" s="58">
        <v>2</v>
      </c>
      <c r="B54" s="59">
        <v>1</v>
      </c>
      <c r="C54" s="59">
        <v>2</v>
      </c>
      <c r="D54" s="59">
        <v>2</v>
      </c>
      <c r="E54" s="59" t="s">
        <v>309</v>
      </c>
      <c r="F54" s="63" t="s">
        <v>90</v>
      </c>
      <c r="G54" s="61"/>
      <c r="H54" s="61"/>
      <c r="I54" s="61"/>
      <c r="J54" s="122">
        <f t="shared" si="4"/>
        <v>0</v>
      </c>
      <c r="K54" s="123" t="str">
        <f t="shared" si="5"/>
        <v>0.00</v>
      </c>
    </row>
    <row r="55" spans="1:11" ht="12.75" x14ac:dyDescent="0.2">
      <c r="A55" s="58">
        <v>2</v>
      </c>
      <c r="B55" s="59">
        <v>1</v>
      </c>
      <c r="C55" s="59">
        <v>2</v>
      </c>
      <c r="D55" s="59">
        <v>2</v>
      </c>
      <c r="E55" s="59" t="s">
        <v>310</v>
      </c>
      <c r="F55" s="63" t="s">
        <v>91</v>
      </c>
      <c r="G55" s="61"/>
      <c r="H55" s="61"/>
      <c r="I55" s="61"/>
      <c r="J55" s="122">
        <f t="shared" si="4"/>
        <v>0</v>
      </c>
      <c r="K55" s="123" t="str">
        <f t="shared" si="5"/>
        <v>0.00</v>
      </c>
    </row>
    <row r="56" spans="1:11" ht="12.75" x14ac:dyDescent="0.2">
      <c r="A56" s="58">
        <v>2</v>
      </c>
      <c r="B56" s="59">
        <v>1</v>
      </c>
      <c r="C56" s="59">
        <v>2</v>
      </c>
      <c r="D56" s="59">
        <v>2</v>
      </c>
      <c r="E56" s="59" t="s">
        <v>322</v>
      </c>
      <c r="F56" s="63" t="s">
        <v>92</v>
      </c>
      <c r="G56" s="61"/>
      <c r="H56" s="61"/>
      <c r="I56" s="61"/>
      <c r="J56" s="122">
        <f t="shared" si="4"/>
        <v>0</v>
      </c>
      <c r="K56" s="123" t="str">
        <f t="shared" si="5"/>
        <v>0.00</v>
      </c>
    </row>
    <row r="57" spans="1:11" ht="12.75" x14ac:dyDescent="0.2">
      <c r="A57" s="58">
        <v>2</v>
      </c>
      <c r="B57" s="59">
        <v>1</v>
      </c>
      <c r="C57" s="59">
        <v>2</v>
      </c>
      <c r="D57" s="59">
        <v>2</v>
      </c>
      <c r="E57" s="59" t="s">
        <v>324</v>
      </c>
      <c r="F57" s="63" t="s">
        <v>93</v>
      </c>
      <c r="G57" s="61"/>
      <c r="H57" s="61"/>
      <c r="I57" s="61"/>
      <c r="J57" s="122">
        <f t="shared" si="4"/>
        <v>0</v>
      </c>
      <c r="K57" s="123" t="str">
        <f t="shared" si="5"/>
        <v>0.00</v>
      </c>
    </row>
    <row r="58" spans="1:11" ht="12.75" x14ac:dyDescent="0.2">
      <c r="A58" s="58">
        <v>2</v>
      </c>
      <c r="B58" s="59">
        <v>1</v>
      </c>
      <c r="C58" s="59">
        <v>2</v>
      </c>
      <c r="D58" s="59">
        <v>2</v>
      </c>
      <c r="E58" s="59" t="s">
        <v>329</v>
      </c>
      <c r="F58" s="63" t="s">
        <v>94</v>
      </c>
      <c r="G58" s="61"/>
      <c r="H58" s="61"/>
      <c r="I58" s="61"/>
      <c r="J58" s="122">
        <f t="shared" si="4"/>
        <v>0</v>
      </c>
      <c r="K58" s="123" t="str">
        <f t="shared" si="5"/>
        <v>0.00</v>
      </c>
    </row>
    <row r="59" spans="1:11" ht="12.75" x14ac:dyDescent="0.2">
      <c r="A59" s="58">
        <v>2</v>
      </c>
      <c r="B59" s="59">
        <v>1</v>
      </c>
      <c r="C59" s="59">
        <v>2</v>
      </c>
      <c r="D59" s="59">
        <v>2</v>
      </c>
      <c r="E59" s="59" t="s">
        <v>330</v>
      </c>
      <c r="F59" s="63" t="s">
        <v>95</v>
      </c>
      <c r="G59" s="61"/>
      <c r="H59" s="61"/>
      <c r="I59" s="61"/>
      <c r="J59" s="122">
        <f t="shared" si="4"/>
        <v>0</v>
      </c>
      <c r="K59" s="123" t="str">
        <f t="shared" si="5"/>
        <v>0.00</v>
      </c>
    </row>
    <row r="60" spans="1:11" ht="12.75" x14ac:dyDescent="0.2">
      <c r="A60" s="58">
        <v>2</v>
      </c>
      <c r="B60" s="59">
        <v>1</v>
      </c>
      <c r="C60" s="59">
        <v>2</v>
      </c>
      <c r="D60" s="59">
        <v>2</v>
      </c>
      <c r="E60" s="59" t="s">
        <v>331</v>
      </c>
      <c r="F60" s="65" t="s">
        <v>96</v>
      </c>
      <c r="G60" s="61"/>
      <c r="H60" s="61"/>
      <c r="I60" s="61"/>
      <c r="J60" s="122">
        <f t="shared" si="4"/>
        <v>0</v>
      </c>
      <c r="K60" s="123" t="str">
        <f t="shared" si="5"/>
        <v>0.00</v>
      </c>
    </row>
    <row r="61" spans="1:11" ht="12.75" x14ac:dyDescent="0.2">
      <c r="A61" s="53">
        <v>2</v>
      </c>
      <c r="B61" s="54">
        <v>1</v>
      </c>
      <c r="C61" s="54">
        <v>2</v>
      </c>
      <c r="D61" s="54">
        <v>3</v>
      </c>
      <c r="E61" s="54"/>
      <c r="F61" s="55" t="s">
        <v>24</v>
      </c>
      <c r="G61" s="56">
        <f>G62</f>
        <v>0</v>
      </c>
      <c r="H61" s="56">
        <f>H62</f>
        <v>0</v>
      </c>
      <c r="I61" s="56">
        <f>I62</f>
        <v>0</v>
      </c>
      <c r="J61" s="56">
        <f>J62</f>
        <v>0</v>
      </c>
      <c r="K61" s="57" t="str">
        <f>K62</f>
        <v>0.00</v>
      </c>
    </row>
    <row r="62" spans="1:11" ht="12.75" x14ac:dyDescent="0.2">
      <c r="A62" s="58">
        <v>2</v>
      </c>
      <c r="B62" s="59">
        <v>1</v>
      </c>
      <c r="C62" s="59">
        <v>2</v>
      </c>
      <c r="D62" s="59">
        <v>3</v>
      </c>
      <c r="E62" s="59" t="s">
        <v>306</v>
      </c>
      <c r="F62" s="63" t="s">
        <v>24</v>
      </c>
      <c r="G62" s="61"/>
      <c r="H62" s="61"/>
      <c r="I62" s="61"/>
      <c r="J62" s="122">
        <f>SUBTOTAL(9,G62:I62)</f>
        <v>0</v>
      </c>
      <c r="K62" s="123" t="str">
        <f>IFERROR(J62/$J$18*100,"0.00")</f>
        <v>0.00</v>
      </c>
    </row>
    <row r="63" spans="1:11" ht="12.75" x14ac:dyDescent="0.2">
      <c r="A63" s="48">
        <v>2</v>
      </c>
      <c r="B63" s="49">
        <v>1</v>
      </c>
      <c r="C63" s="49">
        <v>3</v>
      </c>
      <c r="D63" s="49"/>
      <c r="E63" s="49"/>
      <c r="F63" s="50" t="s">
        <v>26</v>
      </c>
      <c r="G63" s="51">
        <f>G64+G67</f>
        <v>0</v>
      </c>
      <c r="H63" s="51">
        <f>H64+H67</f>
        <v>0</v>
      </c>
      <c r="I63" s="51">
        <f>I64+I67</f>
        <v>0</v>
      </c>
      <c r="J63" s="51">
        <f>J64+J67</f>
        <v>0</v>
      </c>
      <c r="K63" s="52">
        <f>K64+K67</f>
        <v>0</v>
      </c>
    </row>
    <row r="64" spans="1:11" ht="12.75" x14ac:dyDescent="0.2">
      <c r="A64" s="53">
        <v>2</v>
      </c>
      <c r="B64" s="54">
        <v>1</v>
      </c>
      <c r="C64" s="54">
        <v>3</v>
      </c>
      <c r="D64" s="54">
        <v>1</v>
      </c>
      <c r="E64" s="54"/>
      <c r="F64" s="66" t="s">
        <v>97</v>
      </c>
      <c r="G64" s="56">
        <f>SUM(G65:G66)</f>
        <v>0</v>
      </c>
      <c r="H64" s="56">
        <f>SUM(H65:H66)</f>
        <v>0</v>
      </c>
      <c r="I64" s="56">
        <f>SUM(I65:I66)</f>
        <v>0</v>
      </c>
      <c r="J64" s="56">
        <f>SUM(J65:J66)</f>
        <v>0</v>
      </c>
      <c r="K64" s="57">
        <f>SUM(K65:K66)</f>
        <v>0</v>
      </c>
    </row>
    <row r="65" spans="1:11" ht="12.75" x14ac:dyDescent="0.2">
      <c r="A65" s="88">
        <v>2</v>
      </c>
      <c r="B65" s="84">
        <v>1</v>
      </c>
      <c r="C65" s="84">
        <v>3</v>
      </c>
      <c r="D65" s="84">
        <v>1</v>
      </c>
      <c r="E65" s="84" t="s">
        <v>306</v>
      </c>
      <c r="F65" s="89" t="s">
        <v>98</v>
      </c>
      <c r="G65" s="87"/>
      <c r="H65" s="87"/>
      <c r="I65" s="87"/>
      <c r="J65" s="124">
        <f>SUBTOTAL(9,G65:I65)</f>
        <v>0</v>
      </c>
      <c r="K65" s="125" t="str">
        <f>IFERROR(J65/$J$18*100,"0.00")</f>
        <v>0.00</v>
      </c>
    </row>
    <row r="66" spans="1:11" ht="12.75" x14ac:dyDescent="0.2">
      <c r="A66" s="67">
        <v>2</v>
      </c>
      <c r="B66" s="59">
        <v>1</v>
      </c>
      <c r="C66" s="59">
        <v>3</v>
      </c>
      <c r="D66" s="59">
        <v>1</v>
      </c>
      <c r="E66" s="59" t="s">
        <v>307</v>
      </c>
      <c r="F66" s="68" t="s">
        <v>99</v>
      </c>
      <c r="G66" s="61"/>
      <c r="H66" s="61"/>
      <c r="I66" s="61"/>
      <c r="J66" s="122">
        <f>SUBTOTAL(9,G66:I66)</f>
        <v>0</v>
      </c>
      <c r="K66" s="123" t="str">
        <f>IFERROR(J66/$J$18*100,"0.00")</f>
        <v>0.00</v>
      </c>
    </row>
    <row r="67" spans="1:11" ht="12.75" x14ac:dyDescent="0.2">
      <c r="A67" s="53">
        <v>2</v>
      </c>
      <c r="B67" s="54">
        <v>1</v>
      </c>
      <c r="C67" s="54">
        <v>3</v>
      </c>
      <c r="D67" s="54">
        <v>2</v>
      </c>
      <c r="E67" s="54"/>
      <c r="F67" s="66" t="s">
        <v>100</v>
      </c>
      <c r="G67" s="56">
        <f>SUM(G68:G69)</f>
        <v>0</v>
      </c>
      <c r="H67" s="56">
        <f>SUM(H68:H69)</f>
        <v>0</v>
      </c>
      <c r="I67" s="56">
        <f>SUM(I68:I69)</f>
        <v>0</v>
      </c>
      <c r="J67" s="56">
        <f>SUM(J68:J69)</f>
        <v>0</v>
      </c>
      <c r="K67" s="57">
        <f>SUM(K68:K69)</f>
        <v>0</v>
      </c>
    </row>
    <row r="68" spans="1:11" ht="12.75" x14ac:dyDescent="0.2">
      <c r="A68" s="67">
        <v>2</v>
      </c>
      <c r="B68" s="59">
        <v>1</v>
      </c>
      <c r="C68" s="59">
        <v>3</v>
      </c>
      <c r="D68" s="59">
        <v>2</v>
      </c>
      <c r="E68" s="59" t="s">
        <v>306</v>
      </c>
      <c r="F68" s="68" t="s">
        <v>101</v>
      </c>
      <c r="G68" s="61"/>
      <c r="H68" s="61"/>
      <c r="I68" s="61"/>
      <c r="J68" s="122">
        <f>SUBTOTAL(9,G68:I68)</f>
        <v>0</v>
      </c>
      <c r="K68" s="123" t="str">
        <f>IFERROR(J68/$J$18*100,"0.00")</f>
        <v>0.00</v>
      </c>
    </row>
    <row r="69" spans="1:11" ht="12.75" x14ac:dyDescent="0.2">
      <c r="A69" s="67">
        <v>2</v>
      </c>
      <c r="B69" s="59">
        <v>1</v>
      </c>
      <c r="C69" s="59">
        <v>3</v>
      </c>
      <c r="D69" s="59">
        <v>2</v>
      </c>
      <c r="E69" s="59" t="s">
        <v>307</v>
      </c>
      <c r="F69" s="68" t="s">
        <v>102</v>
      </c>
      <c r="G69" s="61"/>
      <c r="H69" s="61"/>
      <c r="I69" s="61"/>
      <c r="J69" s="122">
        <f>SUBTOTAL(9,G69:I69)</f>
        <v>0</v>
      </c>
      <c r="K69" s="123" t="str">
        <f>IFERROR(J69/$J$18*100,"0.00")</f>
        <v>0.00</v>
      </c>
    </row>
    <row r="70" spans="1:11" ht="12.75" x14ac:dyDescent="0.2">
      <c r="A70" s="48">
        <v>2</v>
      </c>
      <c r="B70" s="49">
        <v>1</v>
      </c>
      <c r="C70" s="49">
        <v>4</v>
      </c>
      <c r="D70" s="49"/>
      <c r="E70" s="49"/>
      <c r="F70" s="50" t="s">
        <v>27</v>
      </c>
      <c r="G70" s="51">
        <f>G71+G73</f>
        <v>0</v>
      </c>
      <c r="H70" s="51">
        <f>H71+H73</f>
        <v>0</v>
      </c>
      <c r="I70" s="51">
        <f>I71+I73</f>
        <v>0</v>
      </c>
      <c r="J70" s="51">
        <f>J71+J73</f>
        <v>0</v>
      </c>
      <c r="K70" s="52">
        <f>K71+K73</f>
        <v>0</v>
      </c>
    </row>
    <row r="71" spans="1:11" ht="12.75" x14ac:dyDescent="0.2">
      <c r="A71" s="53">
        <v>2</v>
      </c>
      <c r="B71" s="54">
        <v>1</v>
      </c>
      <c r="C71" s="54">
        <v>4</v>
      </c>
      <c r="D71" s="54">
        <v>1</v>
      </c>
      <c r="E71" s="54"/>
      <c r="F71" s="66" t="s">
        <v>28</v>
      </c>
      <c r="G71" s="56">
        <f>G72</f>
        <v>0</v>
      </c>
      <c r="H71" s="56">
        <f>H72</f>
        <v>0</v>
      </c>
      <c r="I71" s="56">
        <f>I72</f>
        <v>0</v>
      </c>
      <c r="J71" s="56">
        <f>J72</f>
        <v>0</v>
      </c>
      <c r="K71" s="57" t="str">
        <f>K72</f>
        <v>0.00</v>
      </c>
    </row>
    <row r="72" spans="1:11" ht="12.75" x14ac:dyDescent="0.2">
      <c r="A72" s="58">
        <v>2</v>
      </c>
      <c r="B72" s="59">
        <v>1</v>
      </c>
      <c r="C72" s="59">
        <v>4</v>
      </c>
      <c r="D72" s="59">
        <v>1</v>
      </c>
      <c r="E72" s="59" t="s">
        <v>306</v>
      </c>
      <c r="F72" s="63" t="s">
        <v>28</v>
      </c>
      <c r="G72" s="61"/>
      <c r="H72" s="61"/>
      <c r="I72" s="61"/>
      <c r="J72" s="122">
        <f>SUBTOTAL(9,G72:I72)</f>
        <v>0</v>
      </c>
      <c r="K72" s="123" t="str">
        <f>IFERROR(J72/$J$18*100,"0.00")</f>
        <v>0.00</v>
      </c>
    </row>
    <row r="73" spans="1:11" ht="12.75" x14ac:dyDescent="0.2">
      <c r="A73" s="53">
        <v>2</v>
      </c>
      <c r="B73" s="54">
        <v>1</v>
      </c>
      <c r="C73" s="54">
        <v>4</v>
      </c>
      <c r="D73" s="54">
        <v>2</v>
      </c>
      <c r="E73" s="54"/>
      <c r="F73" s="66" t="s">
        <v>103</v>
      </c>
      <c r="G73" s="56">
        <f>SUM(G74:G77)</f>
        <v>0</v>
      </c>
      <c r="H73" s="56">
        <f>SUM(H74:H77)</f>
        <v>0</v>
      </c>
      <c r="I73" s="56">
        <f>SUM(I74:I77)</f>
        <v>0</v>
      </c>
      <c r="J73" s="56">
        <f>SUM(J74:J77)</f>
        <v>0</v>
      </c>
      <c r="K73" s="57">
        <f>SUM(K74:K77)</f>
        <v>0</v>
      </c>
    </row>
    <row r="74" spans="1:11" ht="12.75" x14ac:dyDescent="0.2">
      <c r="A74" s="58">
        <v>2</v>
      </c>
      <c r="B74" s="59">
        <v>1</v>
      </c>
      <c r="C74" s="59">
        <v>4</v>
      </c>
      <c r="D74" s="59">
        <v>2</v>
      </c>
      <c r="E74" s="59" t="s">
        <v>306</v>
      </c>
      <c r="F74" s="63" t="s">
        <v>104</v>
      </c>
      <c r="G74" s="61"/>
      <c r="H74" s="61"/>
      <c r="I74" s="61"/>
      <c r="J74" s="122">
        <f>SUBTOTAL(9,G74:I74)</f>
        <v>0</v>
      </c>
      <c r="K74" s="123" t="str">
        <f>IFERROR(J74/$J$18*100,"0.00")</f>
        <v>0.00</v>
      </c>
    </row>
    <row r="75" spans="1:11" ht="12.75" x14ac:dyDescent="0.2">
      <c r="A75" s="58">
        <v>2</v>
      </c>
      <c r="B75" s="59">
        <v>1</v>
      </c>
      <c r="C75" s="59">
        <v>4</v>
      </c>
      <c r="D75" s="59">
        <v>2</v>
      </c>
      <c r="E75" s="59" t="s">
        <v>307</v>
      </c>
      <c r="F75" s="63" t="s">
        <v>105</v>
      </c>
      <c r="G75" s="61"/>
      <c r="H75" s="61"/>
      <c r="I75" s="61"/>
      <c r="J75" s="122">
        <f>SUBTOTAL(9,G75:I75)</f>
        <v>0</v>
      </c>
      <c r="K75" s="123" t="str">
        <f>IFERROR(J75/$J$18*100,"0.00")</f>
        <v>0.00</v>
      </c>
    </row>
    <row r="76" spans="1:11" ht="12.75" x14ac:dyDescent="0.2">
      <c r="A76" s="58">
        <v>2</v>
      </c>
      <c r="B76" s="59">
        <v>1</v>
      </c>
      <c r="C76" s="59">
        <v>4</v>
      </c>
      <c r="D76" s="59">
        <v>2</v>
      </c>
      <c r="E76" s="59" t="s">
        <v>308</v>
      </c>
      <c r="F76" s="63" t="s">
        <v>106</v>
      </c>
      <c r="G76" s="61"/>
      <c r="H76" s="61"/>
      <c r="I76" s="61"/>
      <c r="J76" s="122">
        <f>SUBTOTAL(9,G76:I76)</f>
        <v>0</v>
      </c>
      <c r="K76" s="123" t="str">
        <f>IFERROR(J76/$J$18*100,"0.00")</f>
        <v>0.00</v>
      </c>
    </row>
    <row r="77" spans="1:11" ht="12.75" x14ac:dyDescent="0.2">
      <c r="A77" s="58">
        <v>2</v>
      </c>
      <c r="B77" s="59">
        <v>1</v>
      </c>
      <c r="C77" s="59">
        <v>4</v>
      </c>
      <c r="D77" s="59">
        <v>2</v>
      </c>
      <c r="E77" s="59" t="s">
        <v>309</v>
      </c>
      <c r="F77" s="63" t="s">
        <v>332</v>
      </c>
      <c r="G77" s="61"/>
      <c r="H77" s="61"/>
      <c r="I77" s="61"/>
      <c r="J77" s="122">
        <f>SUBTOTAL(9,G77:I77)</f>
        <v>0</v>
      </c>
      <c r="K77" s="123" t="str">
        <f>IFERROR(J77/$J$18*100,"0.00")</f>
        <v>0.00</v>
      </c>
    </row>
    <row r="78" spans="1:11" ht="12.75" x14ac:dyDescent="0.2">
      <c r="A78" s="48">
        <v>2</v>
      </c>
      <c r="B78" s="49">
        <v>1</v>
      </c>
      <c r="C78" s="49">
        <v>5</v>
      </c>
      <c r="D78" s="49"/>
      <c r="E78" s="49"/>
      <c r="F78" s="50" t="s">
        <v>333</v>
      </c>
      <c r="G78" s="51">
        <f>G79+G81+G83+G85</f>
        <v>0</v>
      </c>
      <c r="H78" s="51">
        <f>H79+H81+H83+H85</f>
        <v>0</v>
      </c>
      <c r="I78" s="51">
        <f>I79+I81+I83+I85</f>
        <v>0</v>
      </c>
      <c r="J78" s="51">
        <f>J79+J81+J83+J85</f>
        <v>0</v>
      </c>
      <c r="K78" s="52">
        <f>K79+K81+K83+K85</f>
        <v>0</v>
      </c>
    </row>
    <row r="79" spans="1:11" ht="12.75" x14ac:dyDescent="0.2">
      <c r="A79" s="53">
        <v>2</v>
      </c>
      <c r="B79" s="54">
        <v>1</v>
      </c>
      <c r="C79" s="54">
        <v>5</v>
      </c>
      <c r="D79" s="54">
        <v>1</v>
      </c>
      <c r="E79" s="54"/>
      <c r="F79" s="55" t="s">
        <v>107</v>
      </c>
      <c r="G79" s="56">
        <f>G80</f>
        <v>0</v>
      </c>
      <c r="H79" s="56">
        <f>H80</f>
        <v>0</v>
      </c>
      <c r="I79" s="56">
        <f>I80</f>
        <v>0</v>
      </c>
      <c r="J79" s="56">
        <f>J80</f>
        <v>0</v>
      </c>
      <c r="K79" s="57" t="str">
        <f>K80</f>
        <v>0.00</v>
      </c>
    </row>
    <row r="80" spans="1:11" ht="12.75" x14ac:dyDescent="0.2">
      <c r="A80" s="58">
        <v>2</v>
      </c>
      <c r="B80" s="59">
        <v>1</v>
      </c>
      <c r="C80" s="59">
        <v>5</v>
      </c>
      <c r="D80" s="59">
        <v>1</v>
      </c>
      <c r="E80" s="59" t="s">
        <v>306</v>
      </c>
      <c r="F80" s="63" t="s">
        <v>107</v>
      </c>
      <c r="G80" s="61"/>
      <c r="H80" s="61"/>
      <c r="I80" s="61"/>
      <c r="J80" s="122">
        <f>SUBTOTAL(9,G80:I80)</f>
        <v>0</v>
      </c>
      <c r="K80" s="123" t="str">
        <f>IFERROR(J80/$J$18*100,"0.00")</f>
        <v>0.00</v>
      </c>
    </row>
    <row r="81" spans="1:11" ht="12.75" x14ac:dyDescent="0.2">
      <c r="A81" s="53">
        <v>2</v>
      </c>
      <c r="B81" s="54">
        <v>1</v>
      </c>
      <c r="C81" s="54">
        <v>5</v>
      </c>
      <c r="D81" s="54">
        <v>2</v>
      </c>
      <c r="E81" s="54"/>
      <c r="F81" s="66" t="s">
        <v>108</v>
      </c>
      <c r="G81" s="56">
        <f>G82</f>
        <v>0</v>
      </c>
      <c r="H81" s="56">
        <f>H82</f>
        <v>0</v>
      </c>
      <c r="I81" s="56">
        <f>I82</f>
        <v>0</v>
      </c>
      <c r="J81" s="56">
        <f>J82</f>
        <v>0</v>
      </c>
      <c r="K81" s="57" t="str">
        <f>K82</f>
        <v>0.00</v>
      </c>
    </row>
    <row r="82" spans="1:11" ht="12.75" x14ac:dyDescent="0.2">
      <c r="A82" s="58">
        <v>2</v>
      </c>
      <c r="B82" s="59">
        <v>1</v>
      </c>
      <c r="C82" s="59">
        <v>5</v>
      </c>
      <c r="D82" s="59">
        <v>2</v>
      </c>
      <c r="E82" s="59" t="s">
        <v>306</v>
      </c>
      <c r="F82" s="63" t="s">
        <v>108</v>
      </c>
      <c r="G82" s="61"/>
      <c r="H82" s="61"/>
      <c r="I82" s="61"/>
      <c r="J82" s="122">
        <f>SUBTOTAL(9,G82:I82)</f>
        <v>0</v>
      </c>
      <c r="K82" s="123" t="str">
        <f>IFERROR(J82/$J$18*100,"0.00")</f>
        <v>0.00</v>
      </c>
    </row>
    <row r="83" spans="1:11" ht="12.75" x14ac:dyDescent="0.2">
      <c r="A83" s="53">
        <v>2</v>
      </c>
      <c r="B83" s="54">
        <v>1</v>
      </c>
      <c r="C83" s="54">
        <v>5</v>
      </c>
      <c r="D83" s="54">
        <v>3</v>
      </c>
      <c r="E83" s="54"/>
      <c r="F83" s="66" t="s">
        <v>109</v>
      </c>
      <c r="G83" s="56">
        <f>G84</f>
        <v>0</v>
      </c>
      <c r="H83" s="56">
        <f>H84</f>
        <v>0</v>
      </c>
      <c r="I83" s="56">
        <f>I84</f>
        <v>0</v>
      </c>
      <c r="J83" s="56">
        <f>J84</f>
        <v>0</v>
      </c>
      <c r="K83" s="57" t="str">
        <f>K84</f>
        <v>0.00</v>
      </c>
    </row>
    <row r="84" spans="1:11" ht="12.75" x14ac:dyDescent="0.2">
      <c r="A84" s="58">
        <v>2</v>
      </c>
      <c r="B84" s="59">
        <v>1</v>
      </c>
      <c r="C84" s="59">
        <v>5</v>
      </c>
      <c r="D84" s="59">
        <v>3</v>
      </c>
      <c r="E84" s="59" t="s">
        <v>306</v>
      </c>
      <c r="F84" s="63" t="s">
        <v>109</v>
      </c>
      <c r="G84" s="61"/>
      <c r="H84" s="61"/>
      <c r="I84" s="61"/>
      <c r="J84" s="122">
        <f>SUBTOTAL(9,G84:I84)</f>
        <v>0</v>
      </c>
      <c r="K84" s="123" t="str">
        <f>IFERROR(J84/$J$18*100,"0.00")</f>
        <v>0.00</v>
      </c>
    </row>
    <row r="85" spans="1:11" ht="12.75" x14ac:dyDescent="0.2">
      <c r="A85" s="53">
        <v>2</v>
      </c>
      <c r="B85" s="54">
        <v>1</v>
      </c>
      <c r="C85" s="54">
        <v>5</v>
      </c>
      <c r="D85" s="54">
        <v>4</v>
      </c>
      <c r="E85" s="54"/>
      <c r="F85" s="66" t="s">
        <v>110</v>
      </c>
      <c r="G85" s="56">
        <f>G86</f>
        <v>0</v>
      </c>
      <c r="H85" s="56">
        <f>H86</f>
        <v>0</v>
      </c>
      <c r="I85" s="56">
        <f>I86</f>
        <v>0</v>
      </c>
      <c r="J85" s="56">
        <f>J86</f>
        <v>0</v>
      </c>
      <c r="K85" s="57" t="str">
        <f>K86</f>
        <v>0.00</v>
      </c>
    </row>
    <row r="86" spans="1:11" ht="12.75" x14ac:dyDescent="0.2">
      <c r="A86" s="58">
        <v>2</v>
      </c>
      <c r="B86" s="59">
        <v>1</v>
      </c>
      <c r="C86" s="59">
        <v>5</v>
      </c>
      <c r="D86" s="59">
        <v>4</v>
      </c>
      <c r="E86" s="59" t="s">
        <v>306</v>
      </c>
      <c r="F86" s="63" t="s">
        <v>110</v>
      </c>
      <c r="G86" s="61"/>
      <c r="H86" s="61"/>
      <c r="I86" s="61"/>
      <c r="J86" s="122">
        <f>SUBTOTAL(9,G86:I86)</f>
        <v>0</v>
      </c>
      <c r="K86" s="123" t="str">
        <f>IFERROR(J86/$J$18*100,"0.00")</f>
        <v>0.00</v>
      </c>
    </row>
    <row r="87" spans="1:11" ht="12.75" x14ac:dyDescent="0.2">
      <c r="A87" s="42">
        <v>2</v>
      </c>
      <c r="B87" s="43">
        <v>2</v>
      </c>
      <c r="C87" s="44"/>
      <c r="D87" s="44"/>
      <c r="E87" s="44"/>
      <c r="F87" s="45" t="s">
        <v>334</v>
      </c>
      <c r="G87" s="46">
        <f>+G88+G106+G111+G116+G125+G146+G165+G183</f>
        <v>0</v>
      </c>
      <c r="H87" s="46">
        <f>+H88+H106+H111+H116+H125+H146+H165+H183</f>
        <v>0</v>
      </c>
      <c r="I87" s="46">
        <f>+I88+I106+I111+I116+I125+I146+I165+I183</f>
        <v>0</v>
      </c>
      <c r="J87" s="46">
        <f>+J88+J106+J111+J116+J125+J146+J165+J183</f>
        <v>0</v>
      </c>
      <c r="K87" s="47">
        <f>+K88+K106+K111+K116+K125+K146+K165+K183</f>
        <v>0</v>
      </c>
    </row>
    <row r="88" spans="1:11" ht="12.75" x14ac:dyDescent="0.2">
      <c r="A88" s="48">
        <v>2</v>
      </c>
      <c r="B88" s="49">
        <v>2</v>
      </c>
      <c r="C88" s="49">
        <v>1</v>
      </c>
      <c r="D88" s="49"/>
      <c r="E88" s="49"/>
      <c r="F88" s="50" t="s">
        <v>11</v>
      </c>
      <c r="G88" s="51">
        <f>+G89+G91+G93+G95+G97+G99+G102+G104</f>
        <v>0</v>
      </c>
      <c r="H88" s="51">
        <f>+H89+H91+H93+H95+H97+H99+H102+H104</f>
        <v>0</v>
      </c>
      <c r="I88" s="51">
        <f>+I89+I91+I93+I95+I97+I99+I102+I104</f>
        <v>0</v>
      </c>
      <c r="J88" s="51">
        <f>+J89+J91+J93+J95+J97+J99+J102+J104</f>
        <v>0</v>
      </c>
      <c r="K88" s="52">
        <f>+K89+K91+K93+K95+K97+K99+K102+K104</f>
        <v>0</v>
      </c>
    </row>
    <row r="89" spans="1:11" ht="12.75" x14ac:dyDescent="0.2">
      <c r="A89" s="53">
        <v>2</v>
      </c>
      <c r="B89" s="54">
        <v>2</v>
      </c>
      <c r="C89" s="54">
        <v>1</v>
      </c>
      <c r="D89" s="54">
        <v>1</v>
      </c>
      <c r="E89" s="54"/>
      <c r="F89" s="55" t="s">
        <v>111</v>
      </c>
      <c r="G89" s="56">
        <f>G90</f>
        <v>0</v>
      </c>
      <c r="H89" s="56">
        <f>H90</f>
        <v>0</v>
      </c>
      <c r="I89" s="56">
        <f>I90</f>
        <v>0</v>
      </c>
      <c r="J89" s="56">
        <f>J90</f>
        <v>0</v>
      </c>
      <c r="K89" s="57" t="str">
        <f>K90</f>
        <v>0.00</v>
      </c>
    </row>
    <row r="90" spans="1:11" ht="12.75" x14ac:dyDescent="0.2">
      <c r="A90" s="67">
        <v>2</v>
      </c>
      <c r="B90" s="59">
        <v>2</v>
      </c>
      <c r="C90" s="59">
        <v>1</v>
      </c>
      <c r="D90" s="59">
        <v>1</v>
      </c>
      <c r="E90" s="59" t="s">
        <v>306</v>
      </c>
      <c r="F90" s="68" t="s">
        <v>111</v>
      </c>
      <c r="G90" s="61"/>
      <c r="H90" s="61"/>
      <c r="I90" s="61"/>
      <c r="J90" s="122">
        <f>SUBTOTAL(9,G90:I90)</f>
        <v>0</v>
      </c>
      <c r="K90" s="123" t="str">
        <f>IFERROR(J90/$J$18*100,"0.00")</f>
        <v>0.00</v>
      </c>
    </row>
    <row r="91" spans="1:11" ht="12.75" x14ac:dyDescent="0.2">
      <c r="A91" s="53">
        <v>2</v>
      </c>
      <c r="B91" s="54">
        <v>2</v>
      </c>
      <c r="C91" s="54">
        <v>1</v>
      </c>
      <c r="D91" s="54">
        <v>2</v>
      </c>
      <c r="E91" s="54"/>
      <c r="F91" s="55" t="s">
        <v>112</v>
      </c>
      <c r="G91" s="56">
        <f>G92</f>
        <v>0</v>
      </c>
      <c r="H91" s="56">
        <f>H92</f>
        <v>0</v>
      </c>
      <c r="I91" s="56">
        <f>I92</f>
        <v>0</v>
      </c>
      <c r="J91" s="56">
        <f>J92</f>
        <v>0</v>
      </c>
      <c r="K91" s="57" t="str">
        <f>K92</f>
        <v>0.00</v>
      </c>
    </row>
    <row r="92" spans="1:11" ht="12.75" x14ac:dyDescent="0.2">
      <c r="A92" s="67">
        <v>2</v>
      </c>
      <c r="B92" s="59">
        <v>2</v>
      </c>
      <c r="C92" s="59">
        <v>1</v>
      </c>
      <c r="D92" s="59">
        <v>2</v>
      </c>
      <c r="E92" s="59" t="s">
        <v>306</v>
      </c>
      <c r="F92" s="68" t="s">
        <v>112</v>
      </c>
      <c r="G92" s="61"/>
      <c r="H92" s="61"/>
      <c r="I92" s="61"/>
      <c r="J92" s="122">
        <f>SUBTOTAL(9,G92:I92)</f>
        <v>0</v>
      </c>
      <c r="K92" s="123" t="str">
        <f>IFERROR(J92/$J$18*100,"0.00")</f>
        <v>0.00</v>
      </c>
    </row>
    <row r="93" spans="1:11" ht="12.75" x14ac:dyDescent="0.2">
      <c r="A93" s="53">
        <v>2</v>
      </c>
      <c r="B93" s="54">
        <v>2</v>
      </c>
      <c r="C93" s="54">
        <v>1</v>
      </c>
      <c r="D93" s="54">
        <v>3</v>
      </c>
      <c r="E93" s="54"/>
      <c r="F93" s="55" t="s">
        <v>113</v>
      </c>
      <c r="G93" s="56">
        <f>G94</f>
        <v>0</v>
      </c>
      <c r="H93" s="56">
        <f>H94</f>
        <v>0</v>
      </c>
      <c r="I93" s="56">
        <f>I94</f>
        <v>0</v>
      </c>
      <c r="J93" s="56">
        <f>J94</f>
        <v>0</v>
      </c>
      <c r="K93" s="57" t="str">
        <f>K94</f>
        <v>0.00</v>
      </c>
    </row>
    <row r="94" spans="1:11" ht="12.75" x14ac:dyDescent="0.2">
      <c r="A94" s="58">
        <v>2</v>
      </c>
      <c r="B94" s="59">
        <v>2</v>
      </c>
      <c r="C94" s="59">
        <v>1</v>
      </c>
      <c r="D94" s="59">
        <v>3</v>
      </c>
      <c r="E94" s="59" t="s">
        <v>306</v>
      </c>
      <c r="F94" s="63" t="s">
        <v>113</v>
      </c>
      <c r="G94" s="61"/>
      <c r="H94" s="61"/>
      <c r="I94" s="61"/>
      <c r="J94" s="122">
        <f>SUBTOTAL(9,G94:I94)</f>
        <v>0</v>
      </c>
      <c r="K94" s="123" t="str">
        <f>IFERROR(J94/$J$18*100,"0.00")</f>
        <v>0.00</v>
      </c>
    </row>
    <row r="95" spans="1:11" ht="12.75" x14ac:dyDescent="0.2">
      <c r="A95" s="53">
        <v>2</v>
      </c>
      <c r="B95" s="54">
        <v>2</v>
      </c>
      <c r="C95" s="54">
        <v>1</v>
      </c>
      <c r="D95" s="54">
        <v>4</v>
      </c>
      <c r="E95" s="54"/>
      <c r="F95" s="55" t="s">
        <v>114</v>
      </c>
      <c r="G95" s="56">
        <f>G96</f>
        <v>0</v>
      </c>
      <c r="H95" s="56">
        <f>H96</f>
        <v>0</v>
      </c>
      <c r="I95" s="56">
        <f>I96</f>
        <v>0</v>
      </c>
      <c r="J95" s="56">
        <f>J96</f>
        <v>0</v>
      </c>
      <c r="K95" s="57" t="str">
        <f>K96</f>
        <v>0.00</v>
      </c>
    </row>
    <row r="96" spans="1:11" ht="12.75" x14ac:dyDescent="0.2">
      <c r="A96" s="67">
        <v>2</v>
      </c>
      <c r="B96" s="59">
        <v>2</v>
      </c>
      <c r="C96" s="59">
        <v>1</v>
      </c>
      <c r="D96" s="59">
        <v>4</v>
      </c>
      <c r="E96" s="59" t="s">
        <v>306</v>
      </c>
      <c r="F96" s="68" t="s">
        <v>114</v>
      </c>
      <c r="G96" s="61"/>
      <c r="H96" s="61"/>
      <c r="I96" s="61"/>
      <c r="J96" s="122">
        <f>SUBTOTAL(9,G96:I96)</f>
        <v>0</v>
      </c>
      <c r="K96" s="123" t="str">
        <f>IFERROR(J96/$J$18*100,"0.00")</f>
        <v>0.00</v>
      </c>
    </row>
    <row r="97" spans="1:11" ht="12.75" x14ac:dyDescent="0.2">
      <c r="A97" s="53">
        <v>2</v>
      </c>
      <c r="B97" s="54">
        <v>2</v>
      </c>
      <c r="C97" s="54">
        <v>1</v>
      </c>
      <c r="D97" s="54">
        <v>5</v>
      </c>
      <c r="E97" s="54"/>
      <c r="F97" s="55" t="s">
        <v>115</v>
      </c>
      <c r="G97" s="56">
        <f>G98</f>
        <v>0</v>
      </c>
      <c r="H97" s="56">
        <f>H98</f>
        <v>0</v>
      </c>
      <c r="I97" s="56">
        <f>I98</f>
        <v>0</v>
      </c>
      <c r="J97" s="56">
        <f>J98</f>
        <v>0</v>
      </c>
      <c r="K97" s="57" t="str">
        <f>K98</f>
        <v>0.00</v>
      </c>
    </row>
    <row r="98" spans="1:11" ht="12.75" x14ac:dyDescent="0.2">
      <c r="A98" s="67">
        <v>2</v>
      </c>
      <c r="B98" s="59">
        <v>2</v>
      </c>
      <c r="C98" s="59">
        <v>1</v>
      </c>
      <c r="D98" s="59">
        <v>5</v>
      </c>
      <c r="E98" s="59" t="s">
        <v>306</v>
      </c>
      <c r="F98" s="68" t="s">
        <v>115</v>
      </c>
      <c r="G98" s="61"/>
      <c r="H98" s="61"/>
      <c r="I98" s="61"/>
      <c r="J98" s="122">
        <f>SUBTOTAL(9,G98:I98)</f>
        <v>0</v>
      </c>
      <c r="K98" s="123" t="str">
        <f>IFERROR(J98/$J$18*100,"0.00")</f>
        <v>0.00</v>
      </c>
    </row>
    <row r="99" spans="1:11" ht="12.75" x14ac:dyDescent="0.2">
      <c r="A99" s="53">
        <v>2</v>
      </c>
      <c r="B99" s="54">
        <v>2</v>
      </c>
      <c r="C99" s="54">
        <v>1</v>
      </c>
      <c r="D99" s="54">
        <v>6</v>
      </c>
      <c r="E99" s="54"/>
      <c r="F99" s="55" t="s">
        <v>12</v>
      </c>
      <c r="G99" s="56">
        <f>G100+G101</f>
        <v>0</v>
      </c>
      <c r="H99" s="56">
        <f>H100+H101</f>
        <v>0</v>
      </c>
      <c r="I99" s="56">
        <f>I100+I101</f>
        <v>0</v>
      </c>
      <c r="J99" s="56">
        <f>J100+J101</f>
        <v>0</v>
      </c>
      <c r="K99" s="57">
        <f>K100+K101</f>
        <v>0</v>
      </c>
    </row>
    <row r="100" spans="1:11" ht="12.75" x14ac:dyDescent="0.2">
      <c r="A100" s="67">
        <v>2</v>
      </c>
      <c r="B100" s="59">
        <v>2</v>
      </c>
      <c r="C100" s="59">
        <v>1</v>
      </c>
      <c r="D100" s="59">
        <v>6</v>
      </c>
      <c r="E100" s="59" t="s">
        <v>306</v>
      </c>
      <c r="F100" s="68" t="s">
        <v>116</v>
      </c>
      <c r="G100" s="69"/>
      <c r="H100" s="69"/>
      <c r="I100" s="69"/>
      <c r="J100" s="122">
        <f>SUBTOTAL(9,G100:I100)</f>
        <v>0</v>
      </c>
      <c r="K100" s="123" t="str">
        <f>IFERROR(J100/$J$18*100,"0.00")</f>
        <v>0.00</v>
      </c>
    </row>
    <row r="101" spans="1:11" ht="12.75" x14ac:dyDescent="0.2">
      <c r="A101" s="67">
        <v>2</v>
      </c>
      <c r="B101" s="59">
        <v>2</v>
      </c>
      <c r="C101" s="59">
        <v>1</v>
      </c>
      <c r="D101" s="59">
        <v>6</v>
      </c>
      <c r="E101" s="59" t="s">
        <v>307</v>
      </c>
      <c r="F101" s="68" t="s">
        <v>117</v>
      </c>
      <c r="G101" s="69"/>
      <c r="H101" s="69"/>
      <c r="I101" s="69"/>
      <c r="J101" s="122">
        <f>SUBTOTAL(9,G101:I101)</f>
        <v>0</v>
      </c>
      <c r="K101" s="123" t="str">
        <f>IFERROR(J101/$J$18*100,"0.00")</f>
        <v>0.00</v>
      </c>
    </row>
    <row r="102" spans="1:11" ht="12.75" x14ac:dyDescent="0.2">
      <c r="A102" s="53">
        <v>2</v>
      </c>
      <c r="B102" s="54">
        <v>2</v>
      </c>
      <c r="C102" s="54">
        <v>1</v>
      </c>
      <c r="D102" s="54">
        <v>7</v>
      </c>
      <c r="E102" s="54"/>
      <c r="F102" s="55" t="s">
        <v>13</v>
      </c>
      <c r="G102" s="56">
        <f>G103</f>
        <v>0</v>
      </c>
      <c r="H102" s="56">
        <f>H103</f>
        <v>0</v>
      </c>
      <c r="I102" s="56">
        <f>I103</f>
        <v>0</v>
      </c>
      <c r="J102" s="56">
        <f>J103</f>
        <v>0</v>
      </c>
      <c r="K102" s="57" t="str">
        <f>K103</f>
        <v>0.00</v>
      </c>
    </row>
    <row r="103" spans="1:11" ht="12.75" x14ac:dyDescent="0.2">
      <c r="A103" s="67">
        <v>2</v>
      </c>
      <c r="B103" s="59">
        <v>2</v>
      </c>
      <c r="C103" s="59">
        <v>1</v>
      </c>
      <c r="D103" s="59">
        <v>7</v>
      </c>
      <c r="E103" s="59" t="s">
        <v>306</v>
      </c>
      <c r="F103" s="68" t="s">
        <v>13</v>
      </c>
      <c r="G103" s="61"/>
      <c r="H103" s="61"/>
      <c r="I103" s="61"/>
      <c r="J103" s="122">
        <f>SUBTOTAL(9,G103:I103)</f>
        <v>0</v>
      </c>
      <c r="K103" s="123" t="str">
        <f>IFERROR(J103/$J$18*100,"0.00")</f>
        <v>0.00</v>
      </c>
    </row>
    <row r="104" spans="1:11" ht="12.75" x14ac:dyDescent="0.2">
      <c r="A104" s="53">
        <v>2</v>
      </c>
      <c r="B104" s="54">
        <v>2</v>
      </c>
      <c r="C104" s="54">
        <v>1</v>
      </c>
      <c r="D104" s="54">
        <v>8</v>
      </c>
      <c r="E104" s="54"/>
      <c r="F104" s="55" t="s">
        <v>118</v>
      </c>
      <c r="G104" s="56">
        <f>G105</f>
        <v>0</v>
      </c>
      <c r="H104" s="56">
        <f>H105</f>
        <v>0</v>
      </c>
      <c r="I104" s="56">
        <f>I105</f>
        <v>0</v>
      </c>
      <c r="J104" s="56">
        <f>J105</f>
        <v>0</v>
      </c>
      <c r="K104" s="57" t="str">
        <f>K105</f>
        <v>0.00</v>
      </c>
    </row>
    <row r="105" spans="1:11" ht="12.75" x14ac:dyDescent="0.2">
      <c r="A105" s="58">
        <v>2</v>
      </c>
      <c r="B105" s="59">
        <v>2</v>
      </c>
      <c r="C105" s="59">
        <v>1</v>
      </c>
      <c r="D105" s="59">
        <v>8</v>
      </c>
      <c r="E105" s="59" t="s">
        <v>306</v>
      </c>
      <c r="F105" s="63" t="s">
        <v>118</v>
      </c>
      <c r="G105" s="61"/>
      <c r="H105" s="61"/>
      <c r="I105" s="61"/>
      <c r="J105" s="122">
        <f>SUBTOTAL(9,G105:I105)</f>
        <v>0</v>
      </c>
      <c r="K105" s="123" t="str">
        <f>IFERROR(J105/$J$18*100,"0.00")</f>
        <v>0.00</v>
      </c>
    </row>
    <row r="106" spans="1:11" ht="12.75" x14ac:dyDescent="0.2">
      <c r="A106" s="48">
        <v>2</v>
      </c>
      <c r="B106" s="49">
        <v>2</v>
      </c>
      <c r="C106" s="49">
        <v>2</v>
      </c>
      <c r="D106" s="49"/>
      <c r="E106" s="49"/>
      <c r="F106" s="50" t="s">
        <v>335</v>
      </c>
      <c r="G106" s="51">
        <f>+G107+G109</f>
        <v>0</v>
      </c>
      <c r="H106" s="51">
        <f>+H107+H109</f>
        <v>0</v>
      </c>
      <c r="I106" s="51">
        <f>+I107+I109</f>
        <v>0</v>
      </c>
      <c r="J106" s="51">
        <f>+J107+J109</f>
        <v>0</v>
      </c>
      <c r="K106" s="52">
        <f>+K107+K109</f>
        <v>0</v>
      </c>
    </row>
    <row r="107" spans="1:11" ht="12.75" x14ac:dyDescent="0.2">
      <c r="A107" s="53">
        <v>2</v>
      </c>
      <c r="B107" s="54">
        <v>2</v>
      </c>
      <c r="C107" s="54">
        <v>2</v>
      </c>
      <c r="D107" s="54">
        <v>1</v>
      </c>
      <c r="E107" s="54"/>
      <c r="F107" s="55" t="s">
        <v>119</v>
      </c>
      <c r="G107" s="56">
        <f>G108</f>
        <v>0</v>
      </c>
      <c r="H107" s="56">
        <f>H108</f>
        <v>0</v>
      </c>
      <c r="I107" s="56">
        <f>I108</f>
        <v>0</v>
      </c>
      <c r="J107" s="56">
        <f>J108</f>
        <v>0</v>
      </c>
      <c r="K107" s="57" t="str">
        <f>K108</f>
        <v>0.00</v>
      </c>
    </row>
    <row r="108" spans="1:11" ht="12.75" x14ac:dyDescent="0.2">
      <c r="A108" s="58">
        <v>2</v>
      </c>
      <c r="B108" s="59">
        <v>2</v>
      </c>
      <c r="C108" s="59">
        <v>2</v>
      </c>
      <c r="D108" s="59">
        <v>1</v>
      </c>
      <c r="E108" s="59" t="s">
        <v>306</v>
      </c>
      <c r="F108" s="63" t="s">
        <v>119</v>
      </c>
      <c r="G108" s="61"/>
      <c r="H108" s="61"/>
      <c r="I108" s="61"/>
      <c r="J108" s="122">
        <f>SUBTOTAL(9,G108:I108)</f>
        <v>0</v>
      </c>
      <c r="K108" s="123" t="str">
        <f>IFERROR(J108/$J$18*100,"0.00")</f>
        <v>0.00</v>
      </c>
    </row>
    <row r="109" spans="1:11" ht="12.75" x14ac:dyDescent="0.2">
      <c r="A109" s="53">
        <v>2</v>
      </c>
      <c r="B109" s="54">
        <v>2</v>
      </c>
      <c r="C109" s="54">
        <v>2</v>
      </c>
      <c r="D109" s="54">
        <v>2</v>
      </c>
      <c r="E109" s="54"/>
      <c r="F109" s="55" t="s">
        <v>120</v>
      </c>
      <c r="G109" s="56">
        <f>G110</f>
        <v>0</v>
      </c>
      <c r="H109" s="56">
        <f>H110</f>
        <v>0</v>
      </c>
      <c r="I109" s="56">
        <f>I110</f>
        <v>0</v>
      </c>
      <c r="J109" s="56">
        <f>J110</f>
        <v>0</v>
      </c>
      <c r="K109" s="57" t="str">
        <f>K110</f>
        <v>0.00</v>
      </c>
    </row>
    <row r="110" spans="1:11" ht="12.75" x14ac:dyDescent="0.2">
      <c r="A110" s="58">
        <v>2</v>
      </c>
      <c r="B110" s="59">
        <v>2</v>
      </c>
      <c r="C110" s="59">
        <v>2</v>
      </c>
      <c r="D110" s="59">
        <v>2</v>
      </c>
      <c r="E110" s="59" t="s">
        <v>306</v>
      </c>
      <c r="F110" s="63" t="s">
        <v>120</v>
      </c>
      <c r="G110" s="61"/>
      <c r="H110" s="61"/>
      <c r="I110" s="61"/>
      <c r="J110" s="122">
        <f>SUBTOTAL(9,G110:I110)</f>
        <v>0</v>
      </c>
      <c r="K110" s="123" t="str">
        <f>IFERROR(J110/$J$18*100,"0.00")</f>
        <v>0.00</v>
      </c>
    </row>
    <row r="111" spans="1:11" ht="12.75" x14ac:dyDescent="0.2">
      <c r="A111" s="48">
        <v>2</v>
      </c>
      <c r="B111" s="49">
        <v>2</v>
      </c>
      <c r="C111" s="49">
        <v>3</v>
      </c>
      <c r="D111" s="49"/>
      <c r="E111" s="49"/>
      <c r="F111" s="50" t="s">
        <v>14</v>
      </c>
      <c r="G111" s="51">
        <f>+G112+G114</f>
        <v>0</v>
      </c>
      <c r="H111" s="51">
        <f>+H112+H114</f>
        <v>0</v>
      </c>
      <c r="I111" s="51">
        <f>+I112+I114</f>
        <v>0</v>
      </c>
      <c r="J111" s="51">
        <f>+J112+J114</f>
        <v>0</v>
      </c>
      <c r="K111" s="52">
        <f>+K112+K114</f>
        <v>0</v>
      </c>
    </row>
    <row r="112" spans="1:11" ht="12.75" x14ac:dyDescent="0.2">
      <c r="A112" s="53">
        <v>2</v>
      </c>
      <c r="B112" s="54">
        <v>2</v>
      </c>
      <c r="C112" s="54">
        <v>3</v>
      </c>
      <c r="D112" s="54">
        <v>1</v>
      </c>
      <c r="E112" s="54"/>
      <c r="F112" s="55" t="s">
        <v>121</v>
      </c>
      <c r="G112" s="56">
        <f>G113</f>
        <v>0</v>
      </c>
      <c r="H112" s="56">
        <f>H113</f>
        <v>0</v>
      </c>
      <c r="I112" s="56">
        <f>I113</f>
        <v>0</v>
      </c>
      <c r="J112" s="56">
        <f>J113</f>
        <v>0</v>
      </c>
      <c r="K112" s="57" t="str">
        <f>K113</f>
        <v>0.00</v>
      </c>
    </row>
    <row r="113" spans="1:11" ht="12.75" x14ac:dyDescent="0.2">
      <c r="A113" s="58">
        <v>2</v>
      </c>
      <c r="B113" s="59">
        <v>2</v>
      </c>
      <c r="C113" s="59">
        <v>3</v>
      </c>
      <c r="D113" s="59">
        <v>1</v>
      </c>
      <c r="E113" s="59" t="s">
        <v>306</v>
      </c>
      <c r="F113" s="63" t="s">
        <v>121</v>
      </c>
      <c r="G113" s="61"/>
      <c r="H113" s="61"/>
      <c r="I113" s="61"/>
      <c r="J113" s="122">
        <f>SUBTOTAL(9,G113:I113)</f>
        <v>0</v>
      </c>
      <c r="K113" s="123" t="str">
        <f>IFERROR(J113/$J$18*100,"0.00")</f>
        <v>0.00</v>
      </c>
    </row>
    <row r="114" spans="1:11" ht="12.75" x14ac:dyDescent="0.2">
      <c r="A114" s="53">
        <v>2</v>
      </c>
      <c r="B114" s="54">
        <v>2</v>
      </c>
      <c r="C114" s="54">
        <v>3</v>
      </c>
      <c r="D114" s="54">
        <v>2</v>
      </c>
      <c r="E114" s="54"/>
      <c r="F114" s="55" t="s">
        <v>122</v>
      </c>
      <c r="G114" s="56">
        <f>G115</f>
        <v>0</v>
      </c>
      <c r="H114" s="56">
        <f>H115</f>
        <v>0</v>
      </c>
      <c r="I114" s="56">
        <f>I115</f>
        <v>0</v>
      </c>
      <c r="J114" s="56">
        <f>J115</f>
        <v>0</v>
      </c>
      <c r="K114" s="57" t="str">
        <f>K115</f>
        <v>0.00</v>
      </c>
    </row>
    <row r="115" spans="1:11" ht="12.75" x14ac:dyDescent="0.2">
      <c r="A115" s="67">
        <v>2</v>
      </c>
      <c r="B115" s="59">
        <v>2</v>
      </c>
      <c r="C115" s="59">
        <v>3</v>
      </c>
      <c r="D115" s="59">
        <v>2</v>
      </c>
      <c r="E115" s="59" t="s">
        <v>306</v>
      </c>
      <c r="F115" s="68" t="s">
        <v>122</v>
      </c>
      <c r="G115" s="61"/>
      <c r="H115" s="61"/>
      <c r="I115" s="61"/>
      <c r="J115" s="122">
        <f>SUBTOTAL(9,G115:I115)</f>
        <v>0</v>
      </c>
      <c r="K115" s="123" t="str">
        <f>IFERROR(J115/$J$18*100,"0.00")</f>
        <v>0.00</v>
      </c>
    </row>
    <row r="116" spans="1:11" ht="12.75" x14ac:dyDescent="0.2">
      <c r="A116" s="48">
        <v>2</v>
      </c>
      <c r="B116" s="49">
        <v>2</v>
      </c>
      <c r="C116" s="49">
        <v>4</v>
      </c>
      <c r="D116" s="49"/>
      <c r="E116" s="49"/>
      <c r="F116" s="50" t="s">
        <v>123</v>
      </c>
      <c r="G116" s="51">
        <f>+G117+G119+G121+G123</f>
        <v>0</v>
      </c>
      <c r="H116" s="51">
        <f>+H117+H119+H121+H123</f>
        <v>0</v>
      </c>
      <c r="I116" s="51">
        <f>+I117+I119+I121+I123</f>
        <v>0</v>
      </c>
      <c r="J116" s="51">
        <f>+J117+J119+J121+J123</f>
        <v>0</v>
      </c>
      <c r="K116" s="52">
        <f>+K117+K119+K121+K123</f>
        <v>0</v>
      </c>
    </row>
    <row r="117" spans="1:11" ht="12.75" x14ac:dyDescent="0.2">
      <c r="A117" s="53">
        <v>2</v>
      </c>
      <c r="B117" s="54">
        <v>2</v>
      </c>
      <c r="C117" s="54">
        <v>4</v>
      </c>
      <c r="D117" s="54">
        <v>1</v>
      </c>
      <c r="E117" s="54"/>
      <c r="F117" s="66" t="s">
        <v>15</v>
      </c>
      <c r="G117" s="56">
        <f>G118</f>
        <v>0</v>
      </c>
      <c r="H117" s="56">
        <f>H118</f>
        <v>0</v>
      </c>
      <c r="I117" s="56">
        <f>I118</f>
        <v>0</v>
      </c>
      <c r="J117" s="56">
        <f>J118</f>
        <v>0</v>
      </c>
      <c r="K117" s="57" t="str">
        <f>K118</f>
        <v>0.00</v>
      </c>
    </row>
    <row r="118" spans="1:11" ht="12.75" x14ac:dyDescent="0.2">
      <c r="A118" s="58">
        <v>2</v>
      </c>
      <c r="B118" s="59">
        <v>2</v>
      </c>
      <c r="C118" s="59">
        <v>4</v>
      </c>
      <c r="D118" s="59">
        <v>1</v>
      </c>
      <c r="E118" s="59" t="s">
        <v>306</v>
      </c>
      <c r="F118" s="63" t="s">
        <v>15</v>
      </c>
      <c r="G118" s="61"/>
      <c r="H118" s="61"/>
      <c r="I118" s="61"/>
      <c r="J118" s="122">
        <f>SUBTOTAL(9,G118:I118)</f>
        <v>0</v>
      </c>
      <c r="K118" s="123" t="str">
        <f>IFERROR(J118/$J$18*100,"0.00")</f>
        <v>0.00</v>
      </c>
    </row>
    <row r="119" spans="1:11" ht="12.75" x14ac:dyDescent="0.2">
      <c r="A119" s="53">
        <v>2</v>
      </c>
      <c r="B119" s="54">
        <v>2</v>
      </c>
      <c r="C119" s="54">
        <v>4</v>
      </c>
      <c r="D119" s="54">
        <v>2</v>
      </c>
      <c r="E119" s="54"/>
      <c r="F119" s="66" t="s">
        <v>16</v>
      </c>
      <c r="G119" s="56">
        <f>G120</f>
        <v>0</v>
      </c>
      <c r="H119" s="56">
        <f>H120</f>
        <v>0</v>
      </c>
      <c r="I119" s="56">
        <f>I120</f>
        <v>0</v>
      </c>
      <c r="J119" s="56">
        <f>J120</f>
        <v>0</v>
      </c>
      <c r="K119" s="57" t="str">
        <f>K120</f>
        <v>0.00</v>
      </c>
    </row>
    <row r="120" spans="1:11" ht="12.75" x14ac:dyDescent="0.2">
      <c r="A120" s="67">
        <v>2</v>
      </c>
      <c r="B120" s="59">
        <v>2</v>
      </c>
      <c r="C120" s="59">
        <v>4</v>
      </c>
      <c r="D120" s="59">
        <v>2</v>
      </c>
      <c r="E120" s="59" t="s">
        <v>306</v>
      </c>
      <c r="F120" s="68" t="s">
        <v>16</v>
      </c>
      <c r="G120" s="61"/>
      <c r="H120" s="61"/>
      <c r="I120" s="61"/>
      <c r="J120" s="122">
        <f>SUBTOTAL(9,G120:I120)</f>
        <v>0</v>
      </c>
      <c r="K120" s="123" t="str">
        <f>IFERROR(J120/$J$18*100,"0.00")</f>
        <v>0.00</v>
      </c>
    </row>
    <row r="121" spans="1:11" ht="12.75" x14ac:dyDescent="0.2">
      <c r="A121" s="53">
        <v>2</v>
      </c>
      <c r="B121" s="54">
        <v>2</v>
      </c>
      <c r="C121" s="54">
        <v>4</v>
      </c>
      <c r="D121" s="54">
        <v>3</v>
      </c>
      <c r="E121" s="54"/>
      <c r="F121" s="66" t="s">
        <v>29</v>
      </c>
      <c r="G121" s="56">
        <f>G122</f>
        <v>0</v>
      </c>
      <c r="H121" s="56">
        <f>H122</f>
        <v>0</v>
      </c>
      <c r="I121" s="56">
        <f>I122</f>
        <v>0</v>
      </c>
      <c r="J121" s="56">
        <f>J122</f>
        <v>0</v>
      </c>
      <c r="K121" s="57" t="str">
        <f>K122</f>
        <v>0.00</v>
      </c>
    </row>
    <row r="122" spans="1:11" ht="12.75" x14ac:dyDescent="0.2">
      <c r="A122" s="67">
        <v>2</v>
      </c>
      <c r="B122" s="59">
        <v>2</v>
      </c>
      <c r="C122" s="59">
        <v>4</v>
      </c>
      <c r="D122" s="59">
        <v>3</v>
      </c>
      <c r="E122" s="59" t="s">
        <v>306</v>
      </c>
      <c r="F122" s="68" t="s">
        <v>29</v>
      </c>
      <c r="G122" s="61"/>
      <c r="H122" s="61"/>
      <c r="I122" s="61"/>
      <c r="J122" s="122">
        <f>SUBTOTAL(9,G122:I122)</f>
        <v>0</v>
      </c>
      <c r="K122" s="123" t="str">
        <f>IFERROR(J122/$J$18*100,"0.00")</f>
        <v>0.00</v>
      </c>
    </row>
    <row r="123" spans="1:11" ht="12.75" x14ac:dyDescent="0.2">
      <c r="A123" s="53">
        <v>2</v>
      </c>
      <c r="B123" s="54">
        <v>2</v>
      </c>
      <c r="C123" s="54">
        <v>4</v>
      </c>
      <c r="D123" s="54">
        <v>4</v>
      </c>
      <c r="E123" s="54"/>
      <c r="F123" s="66" t="s">
        <v>124</v>
      </c>
      <c r="G123" s="56">
        <f>G124</f>
        <v>0</v>
      </c>
      <c r="H123" s="56">
        <f>H124</f>
        <v>0</v>
      </c>
      <c r="I123" s="56">
        <f>I124</f>
        <v>0</v>
      </c>
      <c r="J123" s="56">
        <f>J124</f>
        <v>0</v>
      </c>
      <c r="K123" s="57" t="str">
        <f>K124</f>
        <v>0.00</v>
      </c>
    </row>
    <row r="124" spans="1:11" ht="12.75" x14ac:dyDescent="0.2">
      <c r="A124" s="67">
        <v>2</v>
      </c>
      <c r="B124" s="59">
        <v>2</v>
      </c>
      <c r="C124" s="59">
        <v>4</v>
      </c>
      <c r="D124" s="59">
        <v>4</v>
      </c>
      <c r="E124" s="59" t="s">
        <v>306</v>
      </c>
      <c r="F124" s="68" t="s">
        <v>124</v>
      </c>
      <c r="G124" s="61"/>
      <c r="H124" s="61"/>
      <c r="I124" s="61"/>
      <c r="J124" s="122">
        <f>SUBTOTAL(9,G124:I124)</f>
        <v>0</v>
      </c>
      <c r="K124" s="123" t="str">
        <f>IFERROR(J124/$J$18*100,"0.00")</f>
        <v>0.00</v>
      </c>
    </row>
    <row r="125" spans="1:11" ht="12.75" x14ac:dyDescent="0.2">
      <c r="A125" s="48">
        <v>2</v>
      </c>
      <c r="B125" s="49">
        <v>2</v>
      </c>
      <c r="C125" s="49">
        <v>5</v>
      </c>
      <c r="D125" s="49"/>
      <c r="E125" s="49"/>
      <c r="F125" s="50" t="s">
        <v>125</v>
      </c>
      <c r="G125" s="51">
        <f>+G126+G128+G130+G136+G138+G140+G142+G144</f>
        <v>0</v>
      </c>
      <c r="H125" s="51">
        <f>+H126+H128+H130+H136+H138+H140+H142+H144</f>
        <v>0</v>
      </c>
      <c r="I125" s="51">
        <f>+I126+I128+I130+I136+I138+I140+I142+I144</f>
        <v>0</v>
      </c>
      <c r="J125" s="51">
        <f>+J126+J128+J130+J136+J138+J140+J142+J144</f>
        <v>0</v>
      </c>
      <c r="K125" s="52">
        <f>+K126+K128+K130+K136+K138+K140+K142+K144</f>
        <v>0</v>
      </c>
    </row>
    <row r="126" spans="1:11" ht="12.75" x14ac:dyDescent="0.2">
      <c r="A126" s="53">
        <v>2</v>
      </c>
      <c r="B126" s="54">
        <v>2</v>
      </c>
      <c r="C126" s="54">
        <v>5</v>
      </c>
      <c r="D126" s="54">
        <v>1</v>
      </c>
      <c r="E126" s="54"/>
      <c r="F126" s="66" t="s">
        <v>126</v>
      </c>
      <c r="G126" s="56">
        <f>G127</f>
        <v>0</v>
      </c>
      <c r="H126" s="56">
        <f>H127</f>
        <v>0</v>
      </c>
      <c r="I126" s="56">
        <f>I127</f>
        <v>0</v>
      </c>
      <c r="J126" s="56">
        <f>J127</f>
        <v>0</v>
      </c>
      <c r="K126" s="57" t="str">
        <f>K127</f>
        <v>0.00</v>
      </c>
    </row>
    <row r="127" spans="1:11" ht="12.75" x14ac:dyDescent="0.2">
      <c r="A127" s="67">
        <v>2</v>
      </c>
      <c r="B127" s="59">
        <v>2</v>
      </c>
      <c r="C127" s="59">
        <v>5</v>
      </c>
      <c r="D127" s="59">
        <v>1</v>
      </c>
      <c r="E127" s="59" t="s">
        <v>306</v>
      </c>
      <c r="F127" s="68" t="s">
        <v>126</v>
      </c>
      <c r="G127" s="61"/>
      <c r="H127" s="61"/>
      <c r="I127" s="61"/>
      <c r="J127" s="122">
        <f>SUBTOTAL(9,G127:I127)</f>
        <v>0</v>
      </c>
      <c r="K127" s="123" t="str">
        <f>IFERROR(J127/$J$18*100,"0.00")</f>
        <v>0.00</v>
      </c>
    </row>
    <row r="128" spans="1:11" ht="12.75" x14ac:dyDescent="0.2">
      <c r="A128" s="70">
        <v>2</v>
      </c>
      <c r="B128" s="54">
        <v>2</v>
      </c>
      <c r="C128" s="54">
        <v>5</v>
      </c>
      <c r="D128" s="54">
        <v>2</v>
      </c>
      <c r="E128" s="54"/>
      <c r="F128" s="71" t="s">
        <v>127</v>
      </c>
      <c r="G128" s="56">
        <f>G129</f>
        <v>0</v>
      </c>
      <c r="H128" s="56">
        <f>H129</f>
        <v>0</v>
      </c>
      <c r="I128" s="56">
        <f>I129</f>
        <v>0</v>
      </c>
      <c r="J128" s="56">
        <f>J129</f>
        <v>0</v>
      </c>
      <c r="K128" s="57" t="str">
        <f>K129</f>
        <v>0.00</v>
      </c>
    </row>
    <row r="129" spans="1:11" ht="12.75" x14ac:dyDescent="0.2">
      <c r="A129" s="67">
        <v>2</v>
      </c>
      <c r="B129" s="59">
        <v>2</v>
      </c>
      <c r="C129" s="59">
        <v>5</v>
      </c>
      <c r="D129" s="59">
        <v>2</v>
      </c>
      <c r="E129" s="59" t="s">
        <v>306</v>
      </c>
      <c r="F129" s="68" t="s">
        <v>127</v>
      </c>
      <c r="G129" s="61"/>
      <c r="H129" s="61"/>
      <c r="I129" s="61"/>
      <c r="J129" s="122">
        <f>SUBTOTAL(9,G129:I129)</f>
        <v>0</v>
      </c>
      <c r="K129" s="123" t="str">
        <f>IFERROR(J129/$J$18*100,"0.00")</f>
        <v>0.00</v>
      </c>
    </row>
    <row r="130" spans="1:11" ht="12.75" x14ac:dyDescent="0.2">
      <c r="A130" s="90">
        <v>2</v>
      </c>
      <c r="B130" s="91">
        <v>2</v>
      </c>
      <c r="C130" s="91">
        <v>5</v>
      </c>
      <c r="D130" s="91">
        <v>3</v>
      </c>
      <c r="E130" s="91"/>
      <c r="F130" s="92" t="s">
        <v>128</v>
      </c>
      <c r="G130" s="93">
        <f>SUM(G131:G135)</f>
        <v>0</v>
      </c>
      <c r="H130" s="93">
        <f>SUM(H131:H135)</f>
        <v>0</v>
      </c>
      <c r="I130" s="93">
        <f>SUM(I131:I135)</f>
        <v>0</v>
      </c>
      <c r="J130" s="93">
        <f>SUM(J131:J135)</f>
        <v>0</v>
      </c>
      <c r="K130" s="94">
        <f>SUM(K131:K135)</f>
        <v>0</v>
      </c>
    </row>
    <row r="131" spans="1:11" ht="12.75" x14ac:dyDescent="0.2">
      <c r="A131" s="67">
        <v>2</v>
      </c>
      <c r="B131" s="59">
        <v>2</v>
      </c>
      <c r="C131" s="59">
        <v>5</v>
      </c>
      <c r="D131" s="59">
        <v>3</v>
      </c>
      <c r="E131" s="59" t="s">
        <v>306</v>
      </c>
      <c r="F131" s="68" t="s">
        <v>129</v>
      </c>
      <c r="G131" s="61"/>
      <c r="H131" s="61"/>
      <c r="I131" s="61"/>
      <c r="J131" s="122">
        <f>SUBTOTAL(9,G131:I131)</f>
        <v>0</v>
      </c>
      <c r="K131" s="123" t="str">
        <f>IFERROR(J131/$J$18*100,"0.00")</f>
        <v>0.00</v>
      </c>
    </row>
    <row r="132" spans="1:11" ht="12.75" x14ac:dyDescent="0.2">
      <c r="A132" s="67">
        <v>2</v>
      </c>
      <c r="B132" s="59">
        <v>2</v>
      </c>
      <c r="C132" s="59">
        <v>5</v>
      </c>
      <c r="D132" s="59">
        <v>3</v>
      </c>
      <c r="E132" s="59" t="s">
        <v>307</v>
      </c>
      <c r="F132" s="68" t="s">
        <v>130</v>
      </c>
      <c r="G132" s="61"/>
      <c r="H132" s="61"/>
      <c r="I132" s="61"/>
      <c r="J132" s="122">
        <f>SUBTOTAL(9,G132:I132)</f>
        <v>0</v>
      </c>
      <c r="K132" s="123" t="str">
        <f>IFERROR(J132/$J$18*100,"0.00")</f>
        <v>0.00</v>
      </c>
    </row>
    <row r="133" spans="1:11" ht="12.75" x14ac:dyDescent="0.2">
      <c r="A133" s="67">
        <v>2</v>
      </c>
      <c r="B133" s="59">
        <v>2</v>
      </c>
      <c r="C133" s="59">
        <v>5</v>
      </c>
      <c r="D133" s="59">
        <v>3</v>
      </c>
      <c r="E133" s="59" t="s">
        <v>308</v>
      </c>
      <c r="F133" s="68" t="s">
        <v>131</v>
      </c>
      <c r="G133" s="61"/>
      <c r="H133" s="61"/>
      <c r="I133" s="61"/>
      <c r="J133" s="122">
        <f>SUBTOTAL(9,G133:I133)</f>
        <v>0</v>
      </c>
      <c r="K133" s="123" t="str">
        <f>IFERROR(J133/$J$18*100,"0.00")</f>
        <v>0.00</v>
      </c>
    </row>
    <row r="134" spans="1:11" ht="12.75" x14ac:dyDescent="0.2">
      <c r="A134" s="67">
        <v>2</v>
      </c>
      <c r="B134" s="59">
        <v>2</v>
      </c>
      <c r="C134" s="59">
        <v>5</v>
      </c>
      <c r="D134" s="59">
        <v>3</v>
      </c>
      <c r="E134" s="59" t="s">
        <v>309</v>
      </c>
      <c r="F134" s="68" t="s">
        <v>132</v>
      </c>
      <c r="G134" s="61"/>
      <c r="H134" s="61"/>
      <c r="I134" s="61"/>
      <c r="J134" s="122">
        <f>SUBTOTAL(9,G134:I134)</f>
        <v>0</v>
      </c>
      <c r="K134" s="123" t="str">
        <f>IFERROR(J134/$J$18*100,"0.00")</f>
        <v>0.00</v>
      </c>
    </row>
    <row r="135" spans="1:11" ht="12.75" x14ac:dyDescent="0.2">
      <c r="A135" s="67">
        <v>2</v>
      </c>
      <c r="B135" s="59">
        <v>2</v>
      </c>
      <c r="C135" s="59">
        <v>5</v>
      </c>
      <c r="D135" s="59">
        <v>3</v>
      </c>
      <c r="E135" s="59" t="s">
        <v>310</v>
      </c>
      <c r="F135" s="68" t="s">
        <v>133</v>
      </c>
      <c r="G135" s="61"/>
      <c r="H135" s="61"/>
      <c r="I135" s="61"/>
      <c r="J135" s="122">
        <f>SUBTOTAL(9,G135:I135)</f>
        <v>0</v>
      </c>
      <c r="K135" s="123" t="str">
        <f>IFERROR(J135/$J$18*100,"0.00")</f>
        <v>0.00</v>
      </c>
    </row>
    <row r="136" spans="1:11" ht="12.75" x14ac:dyDescent="0.2">
      <c r="A136" s="53">
        <v>2</v>
      </c>
      <c r="B136" s="54">
        <v>2</v>
      </c>
      <c r="C136" s="54">
        <v>5</v>
      </c>
      <c r="D136" s="54">
        <v>4</v>
      </c>
      <c r="E136" s="54"/>
      <c r="F136" s="66" t="s">
        <v>134</v>
      </c>
      <c r="G136" s="56">
        <f>G137</f>
        <v>0</v>
      </c>
      <c r="H136" s="56">
        <f>H137</f>
        <v>0</v>
      </c>
      <c r="I136" s="56">
        <f>I137</f>
        <v>0</v>
      </c>
      <c r="J136" s="56">
        <f>J137</f>
        <v>0</v>
      </c>
      <c r="K136" s="57" t="str">
        <f>K137</f>
        <v>0.00</v>
      </c>
    </row>
    <row r="137" spans="1:11" ht="12.75" x14ac:dyDescent="0.2">
      <c r="A137" s="67">
        <v>2</v>
      </c>
      <c r="B137" s="59">
        <v>2</v>
      </c>
      <c r="C137" s="59">
        <v>5</v>
      </c>
      <c r="D137" s="59">
        <v>4</v>
      </c>
      <c r="E137" s="59" t="s">
        <v>306</v>
      </c>
      <c r="F137" s="68" t="s">
        <v>134</v>
      </c>
      <c r="G137" s="61"/>
      <c r="H137" s="61"/>
      <c r="I137" s="61"/>
      <c r="J137" s="122">
        <f>SUBTOTAL(9,G137:I137)</f>
        <v>0</v>
      </c>
      <c r="K137" s="123" t="str">
        <f>IFERROR(J137/$J$18*100,"0.00")</f>
        <v>0.00</v>
      </c>
    </row>
    <row r="138" spans="1:11" ht="12.75" x14ac:dyDescent="0.2">
      <c r="A138" s="70">
        <v>2</v>
      </c>
      <c r="B138" s="54">
        <v>2</v>
      </c>
      <c r="C138" s="54">
        <v>5</v>
      </c>
      <c r="D138" s="54">
        <v>5</v>
      </c>
      <c r="E138" s="54"/>
      <c r="F138" s="71" t="s">
        <v>336</v>
      </c>
      <c r="G138" s="72">
        <f>+G139</f>
        <v>0</v>
      </c>
      <c r="H138" s="72">
        <f>+H139</f>
        <v>0</v>
      </c>
      <c r="I138" s="72">
        <f>+I139</f>
        <v>0</v>
      </c>
      <c r="J138" s="72">
        <f>+J139</f>
        <v>0</v>
      </c>
      <c r="K138" s="73" t="str">
        <f>+K139</f>
        <v>0.00</v>
      </c>
    </row>
    <row r="139" spans="1:11" ht="12.75" x14ac:dyDescent="0.2">
      <c r="A139" s="67">
        <v>2</v>
      </c>
      <c r="B139" s="59">
        <v>2</v>
      </c>
      <c r="C139" s="59">
        <v>5</v>
      </c>
      <c r="D139" s="59">
        <v>5</v>
      </c>
      <c r="E139" s="59" t="s">
        <v>306</v>
      </c>
      <c r="F139" s="68" t="s">
        <v>336</v>
      </c>
      <c r="G139" s="61"/>
      <c r="H139" s="61"/>
      <c r="I139" s="61"/>
      <c r="J139" s="122">
        <f>SUBTOTAL(9,G139:I139)</f>
        <v>0</v>
      </c>
      <c r="K139" s="123" t="str">
        <f>IFERROR(J139/$J$18*100,"0.00")</f>
        <v>0.00</v>
      </c>
    </row>
    <row r="140" spans="1:11" ht="12.75" x14ac:dyDescent="0.2">
      <c r="A140" s="70">
        <v>2</v>
      </c>
      <c r="B140" s="54">
        <v>2</v>
      </c>
      <c r="C140" s="54">
        <v>5</v>
      </c>
      <c r="D140" s="54">
        <v>6</v>
      </c>
      <c r="E140" s="54"/>
      <c r="F140" s="71" t="s">
        <v>337</v>
      </c>
      <c r="G140" s="56">
        <f>G141</f>
        <v>0</v>
      </c>
      <c r="H140" s="56">
        <f>H141</f>
        <v>0</v>
      </c>
      <c r="I140" s="56">
        <f>I141</f>
        <v>0</v>
      </c>
      <c r="J140" s="56">
        <f>J141</f>
        <v>0</v>
      </c>
      <c r="K140" s="57" t="str">
        <f>K141</f>
        <v>0.00</v>
      </c>
    </row>
    <row r="141" spans="1:11" ht="12.75" x14ac:dyDescent="0.2">
      <c r="A141" s="67">
        <v>2</v>
      </c>
      <c r="B141" s="59">
        <v>2</v>
      </c>
      <c r="C141" s="59">
        <v>5</v>
      </c>
      <c r="D141" s="59">
        <v>6</v>
      </c>
      <c r="E141" s="59" t="s">
        <v>306</v>
      </c>
      <c r="F141" s="68" t="s">
        <v>337</v>
      </c>
      <c r="G141" s="61"/>
      <c r="H141" s="61"/>
      <c r="I141" s="61"/>
      <c r="J141" s="122">
        <f>SUBTOTAL(9,G141:I141)</f>
        <v>0</v>
      </c>
      <c r="K141" s="123" t="str">
        <f>IFERROR(J141/$J$18*100,"0.00")</f>
        <v>0.00</v>
      </c>
    </row>
    <row r="142" spans="1:11" ht="12.75" x14ac:dyDescent="0.2">
      <c r="A142" s="70">
        <v>2</v>
      </c>
      <c r="B142" s="54">
        <v>2</v>
      </c>
      <c r="C142" s="54">
        <v>5</v>
      </c>
      <c r="D142" s="54">
        <v>7</v>
      </c>
      <c r="E142" s="54"/>
      <c r="F142" s="71" t="s">
        <v>338</v>
      </c>
      <c r="G142" s="72">
        <f>+G143</f>
        <v>0</v>
      </c>
      <c r="H142" s="72">
        <f>+H143</f>
        <v>0</v>
      </c>
      <c r="I142" s="72">
        <f>+I143</f>
        <v>0</v>
      </c>
      <c r="J142" s="72">
        <f>+J143</f>
        <v>0</v>
      </c>
      <c r="K142" s="73" t="str">
        <f>+K143</f>
        <v>0.00</v>
      </c>
    </row>
    <row r="143" spans="1:11" ht="12.75" x14ac:dyDescent="0.2">
      <c r="A143" s="67">
        <v>2</v>
      </c>
      <c r="B143" s="59">
        <v>2</v>
      </c>
      <c r="C143" s="59">
        <v>5</v>
      </c>
      <c r="D143" s="59">
        <v>7</v>
      </c>
      <c r="E143" s="59" t="s">
        <v>306</v>
      </c>
      <c r="F143" s="68" t="s">
        <v>338</v>
      </c>
      <c r="G143" s="61"/>
      <c r="H143" s="61"/>
      <c r="I143" s="61"/>
      <c r="J143" s="122">
        <f>SUBTOTAL(9,G143:I143)</f>
        <v>0</v>
      </c>
      <c r="K143" s="123" t="str">
        <f>IFERROR(J143/$J$18*100,"0.00")</f>
        <v>0.00</v>
      </c>
    </row>
    <row r="144" spans="1:11" ht="12.75" x14ac:dyDescent="0.2">
      <c r="A144" s="70">
        <v>2</v>
      </c>
      <c r="B144" s="54">
        <v>2</v>
      </c>
      <c r="C144" s="54">
        <v>5</v>
      </c>
      <c r="D144" s="54">
        <v>8</v>
      </c>
      <c r="E144" s="54"/>
      <c r="F144" s="71" t="s">
        <v>135</v>
      </c>
      <c r="G144" s="56">
        <f>G145</f>
        <v>0</v>
      </c>
      <c r="H144" s="56">
        <f>H145</f>
        <v>0</v>
      </c>
      <c r="I144" s="56">
        <f>I145</f>
        <v>0</v>
      </c>
      <c r="J144" s="56">
        <f>J145</f>
        <v>0</v>
      </c>
      <c r="K144" s="57" t="str">
        <f>K145</f>
        <v>0.00</v>
      </c>
    </row>
    <row r="145" spans="1:11" ht="12.75" x14ac:dyDescent="0.2">
      <c r="A145" s="67">
        <v>2</v>
      </c>
      <c r="B145" s="59">
        <v>2</v>
      </c>
      <c r="C145" s="59">
        <v>5</v>
      </c>
      <c r="D145" s="59">
        <v>8</v>
      </c>
      <c r="E145" s="59" t="s">
        <v>306</v>
      </c>
      <c r="F145" s="68" t="s">
        <v>135</v>
      </c>
      <c r="G145" s="61"/>
      <c r="H145" s="61"/>
      <c r="I145" s="61"/>
      <c r="J145" s="122">
        <f>SUBTOTAL(9,G145:I145)</f>
        <v>0</v>
      </c>
      <c r="K145" s="123" t="str">
        <f>IFERROR(J145/$J$18*100,"0.00")</f>
        <v>0.00</v>
      </c>
    </row>
    <row r="146" spans="1:11" ht="12.75" x14ac:dyDescent="0.2">
      <c r="A146" s="48">
        <v>2</v>
      </c>
      <c r="B146" s="49">
        <v>2</v>
      </c>
      <c r="C146" s="49">
        <v>6</v>
      </c>
      <c r="D146" s="49"/>
      <c r="E146" s="49"/>
      <c r="F146" s="50" t="s">
        <v>136</v>
      </c>
      <c r="G146" s="51">
        <f>+G147+G149+G151+G153+G155+G157+G159+G161+G163</f>
        <v>0</v>
      </c>
      <c r="H146" s="51">
        <f>+H147+H149+H151+H153+H155+H157+H159+H161+H163</f>
        <v>0</v>
      </c>
      <c r="I146" s="51">
        <f>+I147+I149+I151+I153+I155+I157+I159+I161+I163</f>
        <v>0</v>
      </c>
      <c r="J146" s="51">
        <f>+J147+J149+J151+J153+J155+J157+J159+J161+J163</f>
        <v>0</v>
      </c>
      <c r="K146" s="52">
        <f>+K147+K149+K151+K153+K155+K157+K159+K161+K163</f>
        <v>0</v>
      </c>
    </row>
    <row r="147" spans="1:11" ht="12.75" x14ac:dyDescent="0.2">
      <c r="A147" s="53">
        <v>2</v>
      </c>
      <c r="B147" s="54">
        <v>2</v>
      </c>
      <c r="C147" s="54">
        <v>6</v>
      </c>
      <c r="D147" s="54">
        <v>1</v>
      </c>
      <c r="E147" s="54"/>
      <c r="F147" s="66" t="s">
        <v>339</v>
      </c>
      <c r="G147" s="56">
        <f>G148</f>
        <v>0</v>
      </c>
      <c r="H147" s="56">
        <f>H148</f>
        <v>0</v>
      </c>
      <c r="I147" s="56">
        <f>I148</f>
        <v>0</v>
      </c>
      <c r="J147" s="56">
        <f>J148</f>
        <v>0</v>
      </c>
      <c r="K147" s="57" t="str">
        <f>K148</f>
        <v>0.00</v>
      </c>
    </row>
    <row r="148" spans="1:11" ht="12.75" x14ac:dyDescent="0.2">
      <c r="A148" s="67">
        <v>2</v>
      </c>
      <c r="B148" s="59">
        <v>2</v>
      </c>
      <c r="C148" s="59">
        <v>6</v>
      </c>
      <c r="D148" s="59">
        <v>1</v>
      </c>
      <c r="E148" s="59" t="s">
        <v>306</v>
      </c>
      <c r="F148" s="68" t="s">
        <v>339</v>
      </c>
      <c r="G148" s="61"/>
      <c r="H148" s="61"/>
      <c r="I148" s="61"/>
      <c r="J148" s="122">
        <f>SUBTOTAL(9,G148:I148)</f>
        <v>0</v>
      </c>
      <c r="K148" s="123" t="str">
        <f>IFERROR(J148/$J$18*100,"0.00")</f>
        <v>0.00</v>
      </c>
    </row>
    <row r="149" spans="1:11" ht="12.75" x14ac:dyDescent="0.2">
      <c r="A149" s="53">
        <v>2</v>
      </c>
      <c r="B149" s="54">
        <v>2</v>
      </c>
      <c r="C149" s="54">
        <v>6</v>
      </c>
      <c r="D149" s="54">
        <v>2</v>
      </c>
      <c r="E149" s="54"/>
      <c r="F149" s="66" t="s">
        <v>137</v>
      </c>
      <c r="G149" s="56">
        <f>G150</f>
        <v>0</v>
      </c>
      <c r="H149" s="56">
        <f>H150</f>
        <v>0</v>
      </c>
      <c r="I149" s="56">
        <f>I150</f>
        <v>0</v>
      </c>
      <c r="J149" s="56">
        <f>J150</f>
        <v>0</v>
      </c>
      <c r="K149" s="57" t="str">
        <f>K150</f>
        <v>0.00</v>
      </c>
    </row>
    <row r="150" spans="1:11" ht="12.75" x14ac:dyDescent="0.2">
      <c r="A150" s="67">
        <v>2</v>
      </c>
      <c r="B150" s="59">
        <v>2</v>
      </c>
      <c r="C150" s="59">
        <v>6</v>
      </c>
      <c r="D150" s="59">
        <v>2</v>
      </c>
      <c r="E150" s="59" t="s">
        <v>306</v>
      </c>
      <c r="F150" s="68" t="s">
        <v>137</v>
      </c>
      <c r="G150" s="61"/>
      <c r="H150" s="61"/>
      <c r="I150" s="61"/>
      <c r="J150" s="122">
        <f>SUBTOTAL(9,G150:I150)</f>
        <v>0</v>
      </c>
      <c r="K150" s="123" t="str">
        <f>IFERROR(J150/$J$18*100,"0.00")</f>
        <v>0.00</v>
      </c>
    </row>
    <row r="151" spans="1:11" ht="12.75" x14ac:dyDescent="0.2">
      <c r="A151" s="53">
        <v>2</v>
      </c>
      <c r="B151" s="54">
        <v>2</v>
      </c>
      <c r="C151" s="54">
        <v>6</v>
      </c>
      <c r="D151" s="54">
        <v>3</v>
      </c>
      <c r="E151" s="54"/>
      <c r="F151" s="66" t="s">
        <v>138</v>
      </c>
      <c r="G151" s="56">
        <f>G152</f>
        <v>0</v>
      </c>
      <c r="H151" s="56">
        <f>H152</f>
        <v>0</v>
      </c>
      <c r="I151" s="56">
        <f>I152</f>
        <v>0</v>
      </c>
      <c r="J151" s="56">
        <f>J152</f>
        <v>0</v>
      </c>
      <c r="K151" s="57" t="str">
        <f>K152</f>
        <v>0.00</v>
      </c>
    </row>
    <row r="152" spans="1:11" ht="12.75" x14ac:dyDescent="0.2">
      <c r="A152" s="67">
        <v>2</v>
      </c>
      <c r="B152" s="59">
        <v>2</v>
      </c>
      <c r="C152" s="59">
        <v>6</v>
      </c>
      <c r="D152" s="59">
        <v>3</v>
      </c>
      <c r="E152" s="59" t="s">
        <v>306</v>
      </c>
      <c r="F152" s="68" t="s">
        <v>138</v>
      </c>
      <c r="G152" s="61"/>
      <c r="H152" s="61"/>
      <c r="I152" s="61"/>
      <c r="J152" s="122">
        <f>SUBTOTAL(9,G152:I152)</f>
        <v>0</v>
      </c>
      <c r="K152" s="123" t="str">
        <f>IFERROR(J152/$J$18*100,"0.00")</f>
        <v>0.00</v>
      </c>
    </row>
    <row r="153" spans="1:11" ht="12.75" x14ac:dyDescent="0.2">
      <c r="A153" s="53">
        <v>2</v>
      </c>
      <c r="B153" s="54">
        <v>2</v>
      </c>
      <c r="C153" s="54">
        <v>6</v>
      </c>
      <c r="D153" s="54">
        <v>4</v>
      </c>
      <c r="E153" s="54"/>
      <c r="F153" s="66" t="s">
        <v>139</v>
      </c>
      <c r="G153" s="56">
        <f>G154</f>
        <v>0</v>
      </c>
      <c r="H153" s="56">
        <f>H154</f>
        <v>0</v>
      </c>
      <c r="I153" s="56">
        <f>I154</f>
        <v>0</v>
      </c>
      <c r="J153" s="56">
        <f>J154</f>
        <v>0</v>
      </c>
      <c r="K153" s="57" t="str">
        <f>K154</f>
        <v>0.00</v>
      </c>
    </row>
    <row r="154" spans="1:11" ht="12.75" x14ac:dyDescent="0.2">
      <c r="A154" s="67">
        <v>2</v>
      </c>
      <c r="B154" s="59">
        <v>2</v>
      </c>
      <c r="C154" s="59">
        <v>6</v>
      </c>
      <c r="D154" s="59">
        <v>4</v>
      </c>
      <c r="E154" s="59" t="s">
        <v>306</v>
      </c>
      <c r="F154" s="68" t="s">
        <v>139</v>
      </c>
      <c r="G154" s="61"/>
      <c r="H154" s="61"/>
      <c r="I154" s="61"/>
      <c r="J154" s="122">
        <f>SUBTOTAL(9,G154:I154)</f>
        <v>0</v>
      </c>
      <c r="K154" s="123" t="str">
        <f>IFERROR(J154/$J$18*100,"0.00")</f>
        <v>0.00</v>
      </c>
    </row>
    <row r="155" spans="1:11" ht="12.75" x14ac:dyDescent="0.2">
      <c r="A155" s="70">
        <v>2</v>
      </c>
      <c r="B155" s="54">
        <v>2</v>
      </c>
      <c r="C155" s="54">
        <v>6</v>
      </c>
      <c r="D155" s="54">
        <v>5</v>
      </c>
      <c r="E155" s="54"/>
      <c r="F155" s="71" t="s">
        <v>304</v>
      </c>
      <c r="G155" s="72">
        <f>+G156</f>
        <v>0</v>
      </c>
      <c r="H155" s="72">
        <f>+H156</f>
        <v>0</v>
      </c>
      <c r="I155" s="72">
        <f>+I156</f>
        <v>0</v>
      </c>
      <c r="J155" s="72">
        <f>+J156</f>
        <v>0</v>
      </c>
      <c r="K155" s="73" t="str">
        <f>+K156</f>
        <v>0.00</v>
      </c>
    </row>
    <row r="156" spans="1:11" ht="12.75" x14ac:dyDescent="0.2">
      <c r="A156" s="67">
        <v>2</v>
      </c>
      <c r="B156" s="59">
        <v>2</v>
      </c>
      <c r="C156" s="59">
        <v>6</v>
      </c>
      <c r="D156" s="59">
        <v>5</v>
      </c>
      <c r="E156" s="59" t="s">
        <v>306</v>
      </c>
      <c r="F156" s="68" t="s">
        <v>304</v>
      </c>
      <c r="G156" s="61"/>
      <c r="H156" s="61"/>
      <c r="I156" s="61"/>
      <c r="J156" s="122">
        <f>SUBTOTAL(9,G156:I156)</f>
        <v>0</v>
      </c>
      <c r="K156" s="123" t="str">
        <f>IFERROR(J156/$J$18*100,"0.00")</f>
        <v>0.00</v>
      </c>
    </row>
    <row r="157" spans="1:11" ht="12.75" x14ac:dyDescent="0.2">
      <c r="A157" s="70">
        <v>2</v>
      </c>
      <c r="B157" s="54">
        <v>2</v>
      </c>
      <c r="C157" s="54">
        <v>6</v>
      </c>
      <c r="D157" s="54">
        <v>6</v>
      </c>
      <c r="E157" s="54"/>
      <c r="F157" s="71" t="s">
        <v>340</v>
      </c>
      <c r="G157" s="72">
        <f>+G158</f>
        <v>0</v>
      </c>
      <c r="H157" s="72">
        <f>+H158</f>
        <v>0</v>
      </c>
      <c r="I157" s="72">
        <f>+I158</f>
        <v>0</v>
      </c>
      <c r="J157" s="72">
        <f>+J158</f>
        <v>0</v>
      </c>
      <c r="K157" s="73" t="str">
        <f>+K158</f>
        <v>0.00</v>
      </c>
    </row>
    <row r="158" spans="1:11" ht="12.75" x14ac:dyDescent="0.2">
      <c r="A158" s="67">
        <v>2</v>
      </c>
      <c r="B158" s="59">
        <v>2</v>
      </c>
      <c r="C158" s="59">
        <v>6</v>
      </c>
      <c r="D158" s="59">
        <v>6</v>
      </c>
      <c r="E158" s="59" t="s">
        <v>306</v>
      </c>
      <c r="F158" s="68" t="s">
        <v>340</v>
      </c>
      <c r="G158" s="61"/>
      <c r="H158" s="61"/>
      <c r="I158" s="61"/>
      <c r="J158" s="122">
        <f>SUBTOTAL(9,G158:I158)</f>
        <v>0</v>
      </c>
      <c r="K158" s="123" t="str">
        <f>IFERROR(J158/$J$18*100,"0.00")</f>
        <v>0.00</v>
      </c>
    </row>
    <row r="159" spans="1:11" ht="12.75" x14ac:dyDescent="0.2">
      <c r="A159" s="70">
        <v>2</v>
      </c>
      <c r="B159" s="54">
        <v>2</v>
      </c>
      <c r="C159" s="54">
        <v>6</v>
      </c>
      <c r="D159" s="54">
        <v>7</v>
      </c>
      <c r="E159" s="54"/>
      <c r="F159" s="71" t="s">
        <v>341</v>
      </c>
      <c r="G159" s="72">
        <f>+G160</f>
        <v>0</v>
      </c>
      <c r="H159" s="72">
        <f>+H160</f>
        <v>0</v>
      </c>
      <c r="I159" s="72">
        <f>+I160</f>
        <v>0</v>
      </c>
      <c r="J159" s="72">
        <f>+J160</f>
        <v>0</v>
      </c>
      <c r="K159" s="73" t="str">
        <f>+K160</f>
        <v>0.00</v>
      </c>
    </row>
    <row r="160" spans="1:11" ht="12.75" x14ac:dyDescent="0.2">
      <c r="A160" s="67">
        <v>2</v>
      </c>
      <c r="B160" s="59">
        <v>2</v>
      </c>
      <c r="C160" s="59">
        <v>6</v>
      </c>
      <c r="D160" s="59">
        <v>7</v>
      </c>
      <c r="E160" s="59" t="s">
        <v>306</v>
      </c>
      <c r="F160" s="68" t="s">
        <v>341</v>
      </c>
      <c r="G160" s="61"/>
      <c r="H160" s="61"/>
      <c r="I160" s="61"/>
      <c r="J160" s="122">
        <f>SUBTOTAL(9,G160:I160)</f>
        <v>0</v>
      </c>
      <c r="K160" s="123" t="str">
        <f>IFERROR(J160/$J$18*100,"0.00")</f>
        <v>0.00</v>
      </c>
    </row>
    <row r="161" spans="1:11" ht="12.75" x14ac:dyDescent="0.2">
      <c r="A161" s="70">
        <v>2</v>
      </c>
      <c r="B161" s="54">
        <v>2</v>
      </c>
      <c r="C161" s="54">
        <v>6</v>
      </c>
      <c r="D161" s="54">
        <v>8</v>
      </c>
      <c r="E161" s="54"/>
      <c r="F161" s="71" t="s">
        <v>342</v>
      </c>
      <c r="G161" s="72">
        <f>+G162</f>
        <v>0</v>
      </c>
      <c r="H161" s="72">
        <f>+H162</f>
        <v>0</v>
      </c>
      <c r="I161" s="72">
        <f>+I162</f>
        <v>0</v>
      </c>
      <c r="J161" s="72">
        <f>+J162</f>
        <v>0</v>
      </c>
      <c r="K161" s="73" t="str">
        <f>+K162</f>
        <v>0.00</v>
      </c>
    </row>
    <row r="162" spans="1:11" ht="12.75" x14ac:dyDescent="0.2">
      <c r="A162" s="67">
        <v>2</v>
      </c>
      <c r="B162" s="59">
        <v>2</v>
      </c>
      <c r="C162" s="59">
        <v>6</v>
      </c>
      <c r="D162" s="59">
        <v>8</v>
      </c>
      <c r="E162" s="59" t="s">
        <v>306</v>
      </c>
      <c r="F162" s="68" t="s">
        <v>342</v>
      </c>
      <c r="G162" s="61"/>
      <c r="H162" s="61"/>
      <c r="I162" s="61"/>
      <c r="J162" s="122">
        <f>SUBTOTAL(9,G162:I162)</f>
        <v>0</v>
      </c>
      <c r="K162" s="123" t="str">
        <f>IFERROR(J162/$J$18*100,"0.00")</f>
        <v>0.00</v>
      </c>
    </row>
    <row r="163" spans="1:11" ht="12.75" x14ac:dyDescent="0.2">
      <c r="A163" s="70">
        <v>2</v>
      </c>
      <c r="B163" s="54">
        <v>2</v>
      </c>
      <c r="C163" s="54">
        <v>6</v>
      </c>
      <c r="D163" s="54">
        <v>9</v>
      </c>
      <c r="E163" s="54"/>
      <c r="F163" s="71" t="s">
        <v>305</v>
      </c>
      <c r="G163" s="72">
        <f>+G164</f>
        <v>0</v>
      </c>
      <c r="H163" s="72">
        <f>+H164</f>
        <v>0</v>
      </c>
      <c r="I163" s="72">
        <f>+I164</f>
        <v>0</v>
      </c>
      <c r="J163" s="72">
        <f>+J164</f>
        <v>0</v>
      </c>
      <c r="K163" s="73" t="str">
        <f>+K164</f>
        <v>0.00</v>
      </c>
    </row>
    <row r="164" spans="1:11" ht="12.75" x14ac:dyDescent="0.2">
      <c r="A164" s="67">
        <v>2</v>
      </c>
      <c r="B164" s="59">
        <v>2</v>
      </c>
      <c r="C164" s="59">
        <v>6</v>
      </c>
      <c r="D164" s="59">
        <v>9</v>
      </c>
      <c r="E164" s="59" t="s">
        <v>306</v>
      </c>
      <c r="F164" s="68" t="s">
        <v>305</v>
      </c>
      <c r="G164" s="61"/>
      <c r="H164" s="61"/>
      <c r="I164" s="61"/>
      <c r="J164" s="122">
        <f>SUBTOTAL(9,G164:I164)</f>
        <v>0</v>
      </c>
      <c r="K164" s="123" t="str">
        <f>IFERROR(J164/$J$18*100,"0.00")</f>
        <v>0.00</v>
      </c>
    </row>
    <row r="165" spans="1:11" ht="12.75" x14ac:dyDescent="0.2">
      <c r="A165" s="48">
        <v>2</v>
      </c>
      <c r="B165" s="49">
        <v>2</v>
      </c>
      <c r="C165" s="49">
        <v>7</v>
      </c>
      <c r="D165" s="49"/>
      <c r="E165" s="49"/>
      <c r="F165" s="50" t="s">
        <v>140</v>
      </c>
      <c r="G165" s="51">
        <f>+G166+G174+G181</f>
        <v>0</v>
      </c>
      <c r="H165" s="51">
        <f>+H166+H174+H181</f>
        <v>0</v>
      </c>
      <c r="I165" s="51">
        <f>+I166+I174+I181</f>
        <v>0</v>
      </c>
      <c r="J165" s="51">
        <f>+J166+J174+J181</f>
        <v>0</v>
      </c>
      <c r="K165" s="52">
        <f>+K166+K174+K181</f>
        <v>0</v>
      </c>
    </row>
    <row r="166" spans="1:11" ht="12.75" x14ac:dyDescent="0.2">
      <c r="A166" s="70">
        <v>2</v>
      </c>
      <c r="B166" s="54">
        <v>2</v>
      </c>
      <c r="C166" s="54">
        <v>7</v>
      </c>
      <c r="D166" s="54">
        <v>1</v>
      </c>
      <c r="E166" s="54"/>
      <c r="F166" s="71" t="s">
        <v>343</v>
      </c>
      <c r="G166" s="56">
        <f>SUM(G167:G173)</f>
        <v>0</v>
      </c>
      <c r="H166" s="56">
        <f>SUM(H167:H173)</f>
        <v>0</v>
      </c>
      <c r="I166" s="56">
        <f>SUM(I167:I173)</f>
        <v>0</v>
      </c>
      <c r="J166" s="56">
        <f>SUM(J167:J173)</f>
        <v>0</v>
      </c>
      <c r="K166" s="57">
        <f>SUM(K167:K173)</f>
        <v>0</v>
      </c>
    </row>
    <row r="167" spans="1:11" ht="12.75" x14ac:dyDescent="0.2">
      <c r="A167" s="58">
        <v>2</v>
      </c>
      <c r="B167" s="59">
        <v>2</v>
      </c>
      <c r="C167" s="59">
        <v>7</v>
      </c>
      <c r="D167" s="59">
        <v>1</v>
      </c>
      <c r="E167" s="59" t="s">
        <v>306</v>
      </c>
      <c r="F167" s="74" t="s">
        <v>141</v>
      </c>
      <c r="G167" s="61"/>
      <c r="H167" s="61"/>
      <c r="I167" s="61"/>
      <c r="J167" s="122">
        <f t="shared" ref="J167:J173" si="6">SUBTOTAL(9,G167:I167)</f>
        <v>0</v>
      </c>
      <c r="K167" s="123" t="str">
        <f t="shared" ref="K167:K173" si="7">IFERROR(J167/$J$18*100,"0.00")</f>
        <v>0.00</v>
      </c>
    </row>
    <row r="168" spans="1:11" ht="12.75" x14ac:dyDescent="0.2">
      <c r="A168" s="58">
        <v>2</v>
      </c>
      <c r="B168" s="59">
        <v>2</v>
      </c>
      <c r="C168" s="59">
        <v>7</v>
      </c>
      <c r="D168" s="59">
        <v>1</v>
      </c>
      <c r="E168" s="59" t="s">
        <v>307</v>
      </c>
      <c r="F168" s="74" t="s">
        <v>142</v>
      </c>
      <c r="G168" s="61"/>
      <c r="H168" s="61"/>
      <c r="I168" s="61"/>
      <c r="J168" s="122">
        <f t="shared" si="6"/>
        <v>0</v>
      </c>
      <c r="K168" s="123" t="str">
        <f t="shared" si="7"/>
        <v>0.00</v>
      </c>
    </row>
    <row r="169" spans="1:11" ht="12.75" x14ac:dyDescent="0.2">
      <c r="A169" s="58">
        <v>2</v>
      </c>
      <c r="B169" s="59">
        <v>2</v>
      </c>
      <c r="C169" s="59">
        <v>7</v>
      </c>
      <c r="D169" s="59">
        <v>1</v>
      </c>
      <c r="E169" s="59" t="s">
        <v>308</v>
      </c>
      <c r="F169" s="74" t="s">
        <v>143</v>
      </c>
      <c r="G169" s="61"/>
      <c r="H169" s="61"/>
      <c r="I169" s="61"/>
      <c r="J169" s="122">
        <f t="shared" si="6"/>
        <v>0</v>
      </c>
      <c r="K169" s="123" t="str">
        <f t="shared" si="7"/>
        <v>0.00</v>
      </c>
    </row>
    <row r="170" spans="1:11" ht="12.75" x14ac:dyDescent="0.2">
      <c r="A170" s="58">
        <v>2</v>
      </c>
      <c r="B170" s="59">
        <v>2</v>
      </c>
      <c r="C170" s="59">
        <v>7</v>
      </c>
      <c r="D170" s="59">
        <v>1</v>
      </c>
      <c r="E170" s="59" t="s">
        <v>309</v>
      </c>
      <c r="F170" s="74" t="s">
        <v>144</v>
      </c>
      <c r="G170" s="61"/>
      <c r="H170" s="61"/>
      <c r="I170" s="61"/>
      <c r="J170" s="122">
        <f t="shared" si="6"/>
        <v>0</v>
      </c>
      <c r="K170" s="123" t="str">
        <f t="shared" si="7"/>
        <v>0.00</v>
      </c>
    </row>
    <row r="171" spans="1:11" ht="12.75" x14ac:dyDescent="0.2">
      <c r="A171" s="58">
        <v>2</v>
      </c>
      <c r="B171" s="59">
        <v>2</v>
      </c>
      <c r="C171" s="59">
        <v>7</v>
      </c>
      <c r="D171" s="59">
        <v>1</v>
      </c>
      <c r="E171" s="59" t="s">
        <v>310</v>
      </c>
      <c r="F171" s="74" t="s">
        <v>145</v>
      </c>
      <c r="G171" s="61"/>
      <c r="H171" s="61"/>
      <c r="I171" s="61"/>
      <c r="J171" s="122">
        <f t="shared" si="6"/>
        <v>0</v>
      </c>
      <c r="K171" s="123" t="str">
        <f t="shared" si="7"/>
        <v>0.00</v>
      </c>
    </row>
    <row r="172" spans="1:11" ht="12.75" x14ac:dyDescent="0.2">
      <c r="A172" s="58">
        <v>2</v>
      </c>
      <c r="B172" s="59">
        <v>2</v>
      </c>
      <c r="C172" s="59">
        <v>7</v>
      </c>
      <c r="D172" s="59">
        <v>1</v>
      </c>
      <c r="E172" s="59" t="s">
        <v>322</v>
      </c>
      <c r="F172" s="74" t="s">
        <v>146</v>
      </c>
      <c r="G172" s="61"/>
      <c r="H172" s="61"/>
      <c r="I172" s="61"/>
      <c r="J172" s="122">
        <f t="shared" si="6"/>
        <v>0</v>
      </c>
      <c r="K172" s="123" t="str">
        <f t="shared" si="7"/>
        <v>0.00</v>
      </c>
    </row>
    <row r="173" spans="1:11" ht="12.75" x14ac:dyDescent="0.2">
      <c r="A173" s="58">
        <v>2</v>
      </c>
      <c r="B173" s="59">
        <v>2</v>
      </c>
      <c r="C173" s="59">
        <v>7</v>
      </c>
      <c r="D173" s="59">
        <v>1</v>
      </c>
      <c r="E173" s="59" t="s">
        <v>324</v>
      </c>
      <c r="F173" s="74" t="s">
        <v>147</v>
      </c>
      <c r="G173" s="61"/>
      <c r="H173" s="61"/>
      <c r="I173" s="61"/>
      <c r="J173" s="122">
        <f t="shared" si="6"/>
        <v>0</v>
      </c>
      <c r="K173" s="123" t="str">
        <f t="shared" si="7"/>
        <v>0.00</v>
      </c>
    </row>
    <row r="174" spans="1:11" ht="12.75" x14ac:dyDescent="0.2">
      <c r="A174" s="53">
        <v>2</v>
      </c>
      <c r="B174" s="54">
        <v>2</v>
      </c>
      <c r="C174" s="54">
        <v>7</v>
      </c>
      <c r="D174" s="54">
        <v>2</v>
      </c>
      <c r="E174" s="54"/>
      <c r="F174" s="66" t="s">
        <v>344</v>
      </c>
      <c r="G174" s="56">
        <f>SUM(G175:G180)</f>
        <v>0</v>
      </c>
      <c r="H174" s="56">
        <f>SUM(H175:H180)</f>
        <v>0</v>
      </c>
      <c r="I174" s="56">
        <f>SUM(I175:I180)</f>
        <v>0</v>
      </c>
      <c r="J174" s="56">
        <f>SUM(J175:J180)</f>
        <v>0</v>
      </c>
      <c r="K174" s="57">
        <f>SUM(K175:K180)</f>
        <v>0</v>
      </c>
    </row>
    <row r="175" spans="1:11" ht="12.75" x14ac:dyDescent="0.2">
      <c r="A175" s="58">
        <v>2</v>
      </c>
      <c r="B175" s="59">
        <v>2</v>
      </c>
      <c r="C175" s="59">
        <v>7</v>
      </c>
      <c r="D175" s="59">
        <v>2</v>
      </c>
      <c r="E175" s="59" t="s">
        <v>306</v>
      </c>
      <c r="F175" s="74" t="s">
        <v>345</v>
      </c>
      <c r="G175" s="61"/>
      <c r="H175" s="61"/>
      <c r="I175" s="61"/>
      <c r="J175" s="122">
        <f t="shared" ref="J175:J180" si="8">SUBTOTAL(9,G175:I175)</f>
        <v>0</v>
      </c>
      <c r="K175" s="123" t="str">
        <f t="shared" ref="K175:K180" si="9">IFERROR(J175/$J$18*100,"0.00")</f>
        <v>0.00</v>
      </c>
    </row>
    <row r="176" spans="1:11" ht="12.75" x14ac:dyDescent="0.2">
      <c r="A176" s="58">
        <v>2</v>
      </c>
      <c r="B176" s="59">
        <v>2</v>
      </c>
      <c r="C176" s="59">
        <v>7</v>
      </c>
      <c r="D176" s="59">
        <v>2</v>
      </c>
      <c r="E176" s="59" t="s">
        <v>307</v>
      </c>
      <c r="F176" s="74" t="s">
        <v>148</v>
      </c>
      <c r="G176" s="61"/>
      <c r="H176" s="61"/>
      <c r="I176" s="61"/>
      <c r="J176" s="122">
        <f t="shared" si="8"/>
        <v>0</v>
      </c>
      <c r="K176" s="123" t="str">
        <f t="shared" si="9"/>
        <v>0.00</v>
      </c>
    </row>
    <row r="177" spans="1:11" ht="12.75" x14ac:dyDescent="0.2">
      <c r="A177" s="58">
        <v>2</v>
      </c>
      <c r="B177" s="59">
        <v>2</v>
      </c>
      <c r="C177" s="59">
        <v>7</v>
      </c>
      <c r="D177" s="59">
        <v>2</v>
      </c>
      <c r="E177" s="59" t="s">
        <v>308</v>
      </c>
      <c r="F177" s="74" t="s">
        <v>346</v>
      </c>
      <c r="G177" s="61"/>
      <c r="H177" s="61"/>
      <c r="I177" s="61"/>
      <c r="J177" s="122">
        <f t="shared" si="8"/>
        <v>0</v>
      </c>
      <c r="K177" s="123" t="str">
        <f t="shared" si="9"/>
        <v>0.00</v>
      </c>
    </row>
    <row r="178" spans="1:11" ht="12.75" x14ac:dyDescent="0.2">
      <c r="A178" s="58">
        <v>2</v>
      </c>
      <c r="B178" s="59">
        <v>2</v>
      </c>
      <c r="C178" s="59">
        <v>7</v>
      </c>
      <c r="D178" s="59">
        <v>2</v>
      </c>
      <c r="E178" s="59" t="s">
        <v>309</v>
      </c>
      <c r="F178" s="74" t="s">
        <v>149</v>
      </c>
      <c r="G178" s="61"/>
      <c r="H178" s="61"/>
      <c r="I178" s="61"/>
      <c r="J178" s="122">
        <f t="shared" si="8"/>
        <v>0</v>
      </c>
      <c r="K178" s="123" t="str">
        <f t="shared" si="9"/>
        <v>0.00</v>
      </c>
    </row>
    <row r="179" spans="1:11" ht="12.75" x14ac:dyDescent="0.2">
      <c r="A179" s="58">
        <v>2</v>
      </c>
      <c r="B179" s="59">
        <v>2</v>
      </c>
      <c r="C179" s="59">
        <v>7</v>
      </c>
      <c r="D179" s="59">
        <v>2</v>
      </c>
      <c r="E179" s="59" t="s">
        <v>310</v>
      </c>
      <c r="F179" s="74" t="s">
        <v>311</v>
      </c>
      <c r="G179" s="61"/>
      <c r="H179" s="61"/>
      <c r="I179" s="61"/>
      <c r="J179" s="122">
        <f t="shared" si="8"/>
        <v>0</v>
      </c>
      <c r="K179" s="123" t="str">
        <f t="shared" si="9"/>
        <v>0.00</v>
      </c>
    </row>
    <row r="180" spans="1:11" ht="12.75" x14ac:dyDescent="0.2">
      <c r="A180" s="58">
        <v>2</v>
      </c>
      <c r="B180" s="59">
        <v>2</v>
      </c>
      <c r="C180" s="59">
        <v>7</v>
      </c>
      <c r="D180" s="59">
        <v>2</v>
      </c>
      <c r="E180" s="59" t="s">
        <v>322</v>
      </c>
      <c r="F180" s="75" t="s">
        <v>150</v>
      </c>
      <c r="G180" s="61"/>
      <c r="H180" s="61"/>
      <c r="I180" s="61"/>
      <c r="J180" s="122">
        <f t="shared" si="8"/>
        <v>0</v>
      </c>
      <c r="K180" s="123" t="str">
        <f t="shared" si="9"/>
        <v>0.00</v>
      </c>
    </row>
    <row r="181" spans="1:11" ht="12.75" x14ac:dyDescent="0.2">
      <c r="A181" s="53">
        <v>2</v>
      </c>
      <c r="B181" s="54">
        <v>2</v>
      </c>
      <c r="C181" s="54">
        <v>7</v>
      </c>
      <c r="D181" s="54">
        <v>3</v>
      </c>
      <c r="E181" s="54"/>
      <c r="F181" s="66" t="s">
        <v>151</v>
      </c>
      <c r="G181" s="56">
        <f>G182</f>
        <v>0</v>
      </c>
      <c r="H181" s="56">
        <f>H182</f>
        <v>0</v>
      </c>
      <c r="I181" s="56">
        <f>I182</f>
        <v>0</v>
      </c>
      <c r="J181" s="56">
        <f>J182</f>
        <v>0</v>
      </c>
      <c r="K181" s="57" t="str">
        <f>K182</f>
        <v>0.00</v>
      </c>
    </row>
    <row r="182" spans="1:11" ht="12.75" x14ac:dyDescent="0.2">
      <c r="A182" s="58">
        <v>2</v>
      </c>
      <c r="B182" s="59">
        <v>2</v>
      </c>
      <c r="C182" s="59">
        <v>7</v>
      </c>
      <c r="D182" s="59">
        <v>3</v>
      </c>
      <c r="E182" s="59" t="s">
        <v>306</v>
      </c>
      <c r="F182" s="60" t="s">
        <v>151</v>
      </c>
      <c r="G182" s="61"/>
      <c r="H182" s="61"/>
      <c r="I182" s="61"/>
      <c r="J182" s="122">
        <f>SUBTOTAL(9,G182:I182)</f>
        <v>0</v>
      </c>
      <c r="K182" s="123" t="str">
        <f>IFERROR(J182/$J$18*100,"0.00")</f>
        <v>0.00</v>
      </c>
    </row>
    <row r="183" spans="1:11" ht="12.75" x14ac:dyDescent="0.2">
      <c r="A183" s="48">
        <v>2</v>
      </c>
      <c r="B183" s="49">
        <v>2</v>
      </c>
      <c r="C183" s="49">
        <v>8</v>
      </c>
      <c r="D183" s="49"/>
      <c r="E183" s="49"/>
      <c r="F183" s="50" t="s">
        <v>347</v>
      </c>
      <c r="G183" s="51">
        <f>+G184+G186+G188+G190+G192+G196+G201+G208+G212</f>
        <v>0</v>
      </c>
      <c r="H183" s="51">
        <f>+H184+H186+H188+H190+H192+H196+H201+H208+H212</f>
        <v>0</v>
      </c>
      <c r="I183" s="51">
        <f>+I184+I186+I188+I190+I192+I196+I201+I208+I212</f>
        <v>0</v>
      </c>
      <c r="J183" s="51">
        <f>+J184+J186+J188+J190+J192+J196+J201+J208+J212</f>
        <v>0</v>
      </c>
      <c r="K183" s="52">
        <f>+K184+K186+K188+K190+K192+K196+K201+K208+K212</f>
        <v>0</v>
      </c>
    </row>
    <row r="184" spans="1:11" ht="12.75" x14ac:dyDescent="0.2">
      <c r="A184" s="53">
        <v>2</v>
      </c>
      <c r="B184" s="54">
        <v>2</v>
      </c>
      <c r="C184" s="54">
        <v>8</v>
      </c>
      <c r="D184" s="54">
        <v>1</v>
      </c>
      <c r="E184" s="54"/>
      <c r="F184" s="66" t="s">
        <v>152</v>
      </c>
      <c r="G184" s="56">
        <f>G185</f>
        <v>0</v>
      </c>
      <c r="H184" s="56">
        <f>H185</f>
        <v>0</v>
      </c>
      <c r="I184" s="56">
        <f>I185</f>
        <v>0</v>
      </c>
      <c r="J184" s="56">
        <f>J185</f>
        <v>0</v>
      </c>
      <c r="K184" s="57" t="str">
        <f>K185</f>
        <v>0.00</v>
      </c>
    </row>
    <row r="185" spans="1:11" ht="12.75" x14ac:dyDescent="0.2">
      <c r="A185" s="58">
        <v>2</v>
      </c>
      <c r="B185" s="59">
        <v>2</v>
      </c>
      <c r="C185" s="59">
        <v>8</v>
      </c>
      <c r="D185" s="59">
        <v>1</v>
      </c>
      <c r="E185" s="59" t="s">
        <v>306</v>
      </c>
      <c r="F185" s="60" t="s">
        <v>152</v>
      </c>
      <c r="G185" s="61"/>
      <c r="H185" s="61"/>
      <c r="I185" s="61"/>
      <c r="J185" s="122">
        <f>SUBTOTAL(9,G185:I185)</f>
        <v>0</v>
      </c>
      <c r="K185" s="123" t="str">
        <f>IFERROR(J185/$J$18*100,"0.00")</f>
        <v>0.00</v>
      </c>
    </row>
    <row r="186" spans="1:11" ht="12.75" x14ac:dyDescent="0.2">
      <c r="A186" s="53">
        <v>2</v>
      </c>
      <c r="B186" s="54">
        <v>2</v>
      </c>
      <c r="C186" s="54">
        <v>8</v>
      </c>
      <c r="D186" s="54">
        <v>2</v>
      </c>
      <c r="E186" s="54"/>
      <c r="F186" s="66" t="s">
        <v>153</v>
      </c>
      <c r="G186" s="56">
        <f>G187</f>
        <v>0</v>
      </c>
      <c r="H186" s="56">
        <f>H187</f>
        <v>0</v>
      </c>
      <c r="I186" s="56">
        <f>I187</f>
        <v>0</v>
      </c>
      <c r="J186" s="56">
        <f>J187</f>
        <v>0</v>
      </c>
      <c r="K186" s="57" t="str">
        <f>K187</f>
        <v>0.00</v>
      </c>
    </row>
    <row r="187" spans="1:11" ht="12.75" x14ac:dyDescent="0.2">
      <c r="A187" s="58">
        <v>2</v>
      </c>
      <c r="B187" s="59">
        <v>2</v>
      </c>
      <c r="C187" s="59">
        <v>8</v>
      </c>
      <c r="D187" s="59">
        <v>2</v>
      </c>
      <c r="E187" s="59" t="s">
        <v>306</v>
      </c>
      <c r="F187" s="60" t="s">
        <v>153</v>
      </c>
      <c r="G187" s="61"/>
      <c r="H187" s="61"/>
      <c r="I187" s="61"/>
      <c r="J187" s="122">
        <f>SUBTOTAL(9,G187:I187)</f>
        <v>0</v>
      </c>
      <c r="K187" s="123" t="str">
        <f>IFERROR(J187/$J$18*100,"0.00")</f>
        <v>0.00</v>
      </c>
    </row>
    <row r="188" spans="1:11" ht="12.75" x14ac:dyDescent="0.2">
      <c r="A188" s="53">
        <v>2</v>
      </c>
      <c r="B188" s="54">
        <v>2</v>
      </c>
      <c r="C188" s="54">
        <v>8</v>
      </c>
      <c r="D188" s="54">
        <v>3</v>
      </c>
      <c r="E188" s="54"/>
      <c r="F188" s="66" t="s">
        <v>154</v>
      </c>
      <c r="G188" s="56">
        <f>G189</f>
        <v>0</v>
      </c>
      <c r="H188" s="56">
        <f>H189</f>
        <v>0</v>
      </c>
      <c r="I188" s="56">
        <f>I189</f>
        <v>0</v>
      </c>
      <c r="J188" s="56">
        <f>J189</f>
        <v>0</v>
      </c>
      <c r="K188" s="57" t="str">
        <f>K189</f>
        <v>0.00</v>
      </c>
    </row>
    <row r="189" spans="1:11" ht="12.75" x14ac:dyDescent="0.2">
      <c r="A189" s="58">
        <v>2</v>
      </c>
      <c r="B189" s="59">
        <v>2</v>
      </c>
      <c r="C189" s="59">
        <v>8</v>
      </c>
      <c r="D189" s="59">
        <v>3</v>
      </c>
      <c r="E189" s="59" t="s">
        <v>306</v>
      </c>
      <c r="F189" s="75" t="s">
        <v>154</v>
      </c>
      <c r="G189" s="61"/>
      <c r="H189" s="61"/>
      <c r="I189" s="61"/>
      <c r="J189" s="122">
        <f>SUBTOTAL(9,G189:I189)</f>
        <v>0</v>
      </c>
      <c r="K189" s="123" t="str">
        <f>IFERROR(J189/$J$18*100,"0.00")</f>
        <v>0.00</v>
      </c>
    </row>
    <row r="190" spans="1:11" ht="12.75" x14ac:dyDescent="0.2">
      <c r="A190" s="53">
        <v>2</v>
      </c>
      <c r="B190" s="54">
        <v>2</v>
      </c>
      <c r="C190" s="54">
        <v>8</v>
      </c>
      <c r="D190" s="54">
        <v>4</v>
      </c>
      <c r="E190" s="54"/>
      <c r="F190" s="66" t="s">
        <v>155</v>
      </c>
      <c r="G190" s="56">
        <f>G191</f>
        <v>0</v>
      </c>
      <c r="H190" s="56">
        <f>H191</f>
        <v>0</v>
      </c>
      <c r="I190" s="56">
        <f>I191</f>
        <v>0</v>
      </c>
      <c r="J190" s="56">
        <f>J191</f>
        <v>0</v>
      </c>
      <c r="K190" s="57" t="str">
        <f>K191</f>
        <v>0.00</v>
      </c>
    </row>
    <row r="191" spans="1:11" ht="12.75" x14ac:dyDescent="0.2">
      <c r="A191" s="58">
        <v>2</v>
      </c>
      <c r="B191" s="59">
        <v>2</v>
      </c>
      <c r="C191" s="59">
        <v>8</v>
      </c>
      <c r="D191" s="59">
        <v>4</v>
      </c>
      <c r="E191" s="59" t="s">
        <v>306</v>
      </c>
      <c r="F191" s="60" t="s">
        <v>155</v>
      </c>
      <c r="G191" s="61"/>
      <c r="H191" s="61"/>
      <c r="I191" s="61"/>
      <c r="J191" s="122">
        <f>SUBTOTAL(9,G191:I191)</f>
        <v>0</v>
      </c>
      <c r="K191" s="123" t="str">
        <f>IFERROR(J191/$J$18*100,"0.00")</f>
        <v>0.00</v>
      </c>
    </row>
    <row r="192" spans="1:11" ht="12.75" x14ac:dyDescent="0.2">
      <c r="A192" s="53">
        <v>2</v>
      </c>
      <c r="B192" s="54">
        <v>2</v>
      </c>
      <c r="C192" s="54">
        <v>8</v>
      </c>
      <c r="D192" s="54">
        <v>5</v>
      </c>
      <c r="E192" s="54"/>
      <c r="F192" s="66" t="s">
        <v>156</v>
      </c>
      <c r="G192" s="56">
        <f>SUM(G193:G195)</f>
        <v>0</v>
      </c>
      <c r="H192" s="56">
        <f>SUM(H193:H195)</f>
        <v>0</v>
      </c>
      <c r="I192" s="56">
        <f>SUM(I193:I195)</f>
        <v>0</v>
      </c>
      <c r="J192" s="56">
        <f>SUM(J193:J195)</f>
        <v>0</v>
      </c>
      <c r="K192" s="57">
        <f>SUM(K193:K195)</f>
        <v>0</v>
      </c>
    </row>
    <row r="193" spans="1:11" ht="12.75" x14ac:dyDescent="0.2">
      <c r="A193" s="58">
        <v>2</v>
      </c>
      <c r="B193" s="59">
        <v>2</v>
      </c>
      <c r="C193" s="59">
        <v>8</v>
      </c>
      <c r="D193" s="59">
        <v>5</v>
      </c>
      <c r="E193" s="59" t="s">
        <v>306</v>
      </c>
      <c r="F193" s="60" t="s">
        <v>157</v>
      </c>
      <c r="G193" s="61"/>
      <c r="H193" s="61"/>
      <c r="I193" s="61"/>
      <c r="J193" s="122">
        <f>SUBTOTAL(9,G193:I193)</f>
        <v>0</v>
      </c>
      <c r="K193" s="123" t="str">
        <f>IFERROR(J193/$J$18*100,"0.00")</f>
        <v>0.00</v>
      </c>
    </row>
    <row r="194" spans="1:11" ht="12.75" x14ac:dyDescent="0.2">
      <c r="A194" s="58">
        <v>2</v>
      </c>
      <c r="B194" s="59">
        <v>2</v>
      </c>
      <c r="C194" s="59">
        <v>8</v>
      </c>
      <c r="D194" s="59">
        <v>5</v>
      </c>
      <c r="E194" s="59" t="s">
        <v>307</v>
      </c>
      <c r="F194" s="60" t="s">
        <v>158</v>
      </c>
      <c r="G194" s="61"/>
      <c r="H194" s="61"/>
      <c r="I194" s="61"/>
      <c r="J194" s="122">
        <f>SUBTOTAL(9,G194:I194)</f>
        <v>0</v>
      </c>
      <c r="K194" s="123" t="str">
        <f>IFERROR(J194/$J$18*100,"0.00")</f>
        <v>0.00</v>
      </c>
    </row>
    <row r="195" spans="1:11" ht="12.75" x14ac:dyDescent="0.2">
      <c r="A195" s="58">
        <v>2</v>
      </c>
      <c r="B195" s="59">
        <v>2</v>
      </c>
      <c r="C195" s="59">
        <v>8</v>
      </c>
      <c r="D195" s="59">
        <v>5</v>
      </c>
      <c r="E195" s="59" t="s">
        <v>308</v>
      </c>
      <c r="F195" s="60" t="s">
        <v>312</v>
      </c>
      <c r="G195" s="61"/>
      <c r="H195" s="61"/>
      <c r="I195" s="61"/>
      <c r="J195" s="122">
        <f>SUBTOTAL(9,G195:I195)</f>
        <v>0</v>
      </c>
      <c r="K195" s="123" t="str">
        <f>IFERROR(J195/$J$18*100,"0.00")</f>
        <v>0.00</v>
      </c>
    </row>
    <row r="196" spans="1:11" ht="12.75" x14ac:dyDescent="0.2">
      <c r="A196" s="53">
        <v>2</v>
      </c>
      <c r="B196" s="54">
        <v>2</v>
      </c>
      <c r="C196" s="54">
        <v>8</v>
      </c>
      <c r="D196" s="54">
        <v>6</v>
      </c>
      <c r="E196" s="54"/>
      <c r="F196" s="66" t="s">
        <v>159</v>
      </c>
      <c r="G196" s="56">
        <f>SUM(G197:G200)</f>
        <v>0</v>
      </c>
      <c r="H196" s="56">
        <f>SUM(H197:H200)</f>
        <v>0</v>
      </c>
      <c r="I196" s="56">
        <f>SUM(I197:I200)</f>
        <v>0</v>
      </c>
      <c r="J196" s="56">
        <f>SUM(J197:J200)</f>
        <v>0</v>
      </c>
      <c r="K196" s="57">
        <f>SUM(K197:K200)</f>
        <v>0</v>
      </c>
    </row>
    <row r="197" spans="1:11" ht="12.75" x14ac:dyDescent="0.2">
      <c r="A197" s="58">
        <v>2</v>
      </c>
      <c r="B197" s="59">
        <v>2</v>
      </c>
      <c r="C197" s="59">
        <v>8</v>
      </c>
      <c r="D197" s="59">
        <v>6</v>
      </c>
      <c r="E197" s="59" t="s">
        <v>306</v>
      </c>
      <c r="F197" s="60" t="s">
        <v>348</v>
      </c>
      <c r="G197" s="61"/>
      <c r="H197" s="61"/>
      <c r="I197" s="61"/>
      <c r="J197" s="122">
        <f>SUBTOTAL(9,G197:I197)</f>
        <v>0</v>
      </c>
      <c r="K197" s="123" t="str">
        <f>IFERROR(J197/$J$18*100,"0.00")</f>
        <v>0.00</v>
      </c>
    </row>
    <row r="198" spans="1:11" ht="12.75" x14ac:dyDescent="0.2">
      <c r="A198" s="58">
        <v>2</v>
      </c>
      <c r="B198" s="59">
        <v>2</v>
      </c>
      <c r="C198" s="59">
        <v>8</v>
      </c>
      <c r="D198" s="59">
        <v>6</v>
      </c>
      <c r="E198" s="59" t="s">
        <v>307</v>
      </c>
      <c r="F198" s="60" t="s">
        <v>160</v>
      </c>
      <c r="G198" s="61"/>
      <c r="H198" s="61"/>
      <c r="I198" s="61"/>
      <c r="J198" s="122">
        <f>SUBTOTAL(9,G198:I198)</f>
        <v>0</v>
      </c>
      <c r="K198" s="123" t="str">
        <f>IFERROR(J198/$J$18*100,"0.00")</f>
        <v>0.00</v>
      </c>
    </row>
    <row r="199" spans="1:11" ht="12.75" x14ac:dyDescent="0.2">
      <c r="A199" s="58">
        <v>2</v>
      </c>
      <c r="B199" s="59">
        <v>2</v>
      </c>
      <c r="C199" s="59">
        <v>8</v>
      </c>
      <c r="D199" s="59">
        <v>6</v>
      </c>
      <c r="E199" s="59" t="s">
        <v>308</v>
      </c>
      <c r="F199" s="60" t="s">
        <v>161</v>
      </c>
      <c r="G199" s="61"/>
      <c r="H199" s="61"/>
      <c r="I199" s="61"/>
      <c r="J199" s="122">
        <f>SUBTOTAL(9,G199:I199)</f>
        <v>0</v>
      </c>
      <c r="K199" s="123" t="str">
        <f>IFERROR(J199/$J$18*100,"0.00")</f>
        <v>0.00</v>
      </c>
    </row>
    <row r="200" spans="1:11" ht="12.75" x14ac:dyDescent="0.2">
      <c r="A200" s="58">
        <v>2</v>
      </c>
      <c r="B200" s="59">
        <v>2</v>
      </c>
      <c r="C200" s="59">
        <v>8</v>
      </c>
      <c r="D200" s="59">
        <v>6</v>
      </c>
      <c r="E200" s="59" t="s">
        <v>309</v>
      </c>
      <c r="F200" s="60" t="s">
        <v>162</v>
      </c>
      <c r="G200" s="61"/>
      <c r="H200" s="61"/>
      <c r="I200" s="61"/>
      <c r="J200" s="122">
        <f>SUBTOTAL(9,G200:I200)</f>
        <v>0</v>
      </c>
      <c r="K200" s="123" t="str">
        <f>IFERROR(J200/$J$18*100,"0.00")</f>
        <v>0.00</v>
      </c>
    </row>
    <row r="201" spans="1:11" ht="12.75" x14ac:dyDescent="0.2">
      <c r="A201" s="53">
        <v>2</v>
      </c>
      <c r="B201" s="54">
        <v>2</v>
      </c>
      <c r="C201" s="54">
        <v>8</v>
      </c>
      <c r="D201" s="54">
        <v>7</v>
      </c>
      <c r="E201" s="54"/>
      <c r="F201" s="66" t="s">
        <v>163</v>
      </c>
      <c r="G201" s="56">
        <f>SUM(G202:G207)</f>
        <v>0</v>
      </c>
      <c r="H201" s="56">
        <f>SUM(H202:H207)</f>
        <v>0</v>
      </c>
      <c r="I201" s="56">
        <f>SUM(I202:I207)</f>
        <v>0</v>
      </c>
      <c r="J201" s="56">
        <f>SUM(J202:J207)</f>
        <v>0</v>
      </c>
      <c r="K201" s="57">
        <f>SUM(K202:K207)</f>
        <v>0</v>
      </c>
    </row>
    <row r="202" spans="1:11" ht="12.75" x14ac:dyDescent="0.2">
      <c r="A202" s="58">
        <v>2</v>
      </c>
      <c r="B202" s="59">
        <v>2</v>
      </c>
      <c r="C202" s="59">
        <v>8</v>
      </c>
      <c r="D202" s="59">
        <v>7</v>
      </c>
      <c r="E202" s="59" t="s">
        <v>306</v>
      </c>
      <c r="F202" s="75" t="s">
        <v>349</v>
      </c>
      <c r="G202" s="61"/>
      <c r="H202" s="61"/>
      <c r="I202" s="61"/>
      <c r="J202" s="122">
        <f t="shared" ref="J202:J207" si="10">SUBTOTAL(9,G202:I202)</f>
        <v>0</v>
      </c>
      <c r="K202" s="123" t="str">
        <f t="shared" ref="K202:K207" si="11">IFERROR(J202/$J$18*100,"0.00")</f>
        <v>0.00</v>
      </c>
    </row>
    <row r="203" spans="1:11" ht="12.75" x14ac:dyDescent="0.2">
      <c r="A203" s="58">
        <v>2</v>
      </c>
      <c r="B203" s="59">
        <v>2</v>
      </c>
      <c r="C203" s="59">
        <v>8</v>
      </c>
      <c r="D203" s="59">
        <v>7</v>
      </c>
      <c r="E203" s="59" t="s">
        <v>307</v>
      </c>
      <c r="F203" s="75" t="s">
        <v>164</v>
      </c>
      <c r="G203" s="61"/>
      <c r="H203" s="61"/>
      <c r="I203" s="61"/>
      <c r="J203" s="122">
        <f t="shared" si="10"/>
        <v>0</v>
      </c>
      <c r="K203" s="123" t="str">
        <f t="shared" si="11"/>
        <v>0.00</v>
      </c>
    </row>
    <row r="204" spans="1:11" ht="12.75" x14ac:dyDescent="0.2">
      <c r="A204" s="58">
        <v>2</v>
      </c>
      <c r="B204" s="59">
        <v>2</v>
      </c>
      <c r="C204" s="59">
        <v>8</v>
      </c>
      <c r="D204" s="59">
        <v>7</v>
      </c>
      <c r="E204" s="59" t="s">
        <v>308</v>
      </c>
      <c r="F204" s="75" t="s">
        <v>165</v>
      </c>
      <c r="G204" s="61"/>
      <c r="H204" s="61"/>
      <c r="I204" s="61"/>
      <c r="J204" s="122">
        <f t="shared" si="10"/>
        <v>0</v>
      </c>
      <c r="K204" s="123" t="str">
        <f t="shared" si="11"/>
        <v>0.00</v>
      </c>
    </row>
    <row r="205" spans="1:11" ht="12.75" x14ac:dyDescent="0.2">
      <c r="A205" s="58">
        <v>2</v>
      </c>
      <c r="B205" s="59">
        <v>2</v>
      </c>
      <c r="C205" s="59">
        <v>8</v>
      </c>
      <c r="D205" s="59">
        <v>7</v>
      </c>
      <c r="E205" s="59" t="s">
        <v>309</v>
      </c>
      <c r="F205" s="75" t="s">
        <v>166</v>
      </c>
      <c r="G205" s="61"/>
      <c r="H205" s="61"/>
      <c r="I205" s="61"/>
      <c r="J205" s="122">
        <f t="shared" si="10"/>
        <v>0</v>
      </c>
      <c r="K205" s="123" t="str">
        <f t="shared" si="11"/>
        <v>0.00</v>
      </c>
    </row>
    <row r="206" spans="1:11" ht="12.75" x14ac:dyDescent="0.2">
      <c r="A206" s="58">
        <v>2</v>
      </c>
      <c r="B206" s="59">
        <v>2</v>
      </c>
      <c r="C206" s="59">
        <v>8</v>
      </c>
      <c r="D206" s="59">
        <v>7</v>
      </c>
      <c r="E206" s="59" t="s">
        <v>310</v>
      </c>
      <c r="F206" s="75" t="s">
        <v>167</v>
      </c>
      <c r="G206" s="61"/>
      <c r="H206" s="61"/>
      <c r="I206" s="61"/>
      <c r="J206" s="122">
        <f t="shared" si="10"/>
        <v>0</v>
      </c>
      <c r="K206" s="123" t="str">
        <f t="shared" si="11"/>
        <v>0.00</v>
      </c>
    </row>
    <row r="207" spans="1:11" ht="12.75" x14ac:dyDescent="0.2">
      <c r="A207" s="58">
        <v>2</v>
      </c>
      <c r="B207" s="59">
        <v>2</v>
      </c>
      <c r="C207" s="59">
        <v>8</v>
      </c>
      <c r="D207" s="59">
        <v>7</v>
      </c>
      <c r="E207" s="59" t="s">
        <v>322</v>
      </c>
      <c r="F207" s="75" t="s">
        <v>168</v>
      </c>
      <c r="G207" s="61"/>
      <c r="H207" s="61"/>
      <c r="I207" s="61"/>
      <c r="J207" s="122">
        <f t="shared" si="10"/>
        <v>0</v>
      </c>
      <c r="K207" s="123" t="str">
        <f t="shared" si="11"/>
        <v>0.00</v>
      </c>
    </row>
    <row r="208" spans="1:11" ht="12.75" x14ac:dyDescent="0.2">
      <c r="A208" s="53">
        <v>2</v>
      </c>
      <c r="B208" s="54">
        <v>2</v>
      </c>
      <c r="C208" s="54">
        <v>8</v>
      </c>
      <c r="D208" s="54">
        <v>8</v>
      </c>
      <c r="E208" s="54"/>
      <c r="F208" s="66" t="s">
        <v>169</v>
      </c>
      <c r="G208" s="56">
        <f>SUM(G209:G211)</f>
        <v>0</v>
      </c>
      <c r="H208" s="56">
        <f>SUM(H209:H211)</f>
        <v>0</v>
      </c>
      <c r="I208" s="56">
        <f>SUM(I209:I211)</f>
        <v>0</v>
      </c>
      <c r="J208" s="56">
        <f>SUM(J209:J211)</f>
        <v>0</v>
      </c>
      <c r="K208" s="57">
        <f>SUM(K209:K211)</f>
        <v>0</v>
      </c>
    </row>
    <row r="209" spans="1:11" ht="12.75" x14ac:dyDescent="0.2">
      <c r="A209" s="58">
        <v>2</v>
      </c>
      <c r="B209" s="59">
        <v>2</v>
      </c>
      <c r="C209" s="59">
        <v>8</v>
      </c>
      <c r="D209" s="59">
        <v>8</v>
      </c>
      <c r="E209" s="59" t="s">
        <v>306</v>
      </c>
      <c r="F209" s="75" t="s">
        <v>170</v>
      </c>
      <c r="G209" s="61"/>
      <c r="H209" s="61"/>
      <c r="I209" s="61"/>
      <c r="J209" s="122">
        <f>SUBTOTAL(9,G209:I209)</f>
        <v>0</v>
      </c>
      <c r="K209" s="123" t="str">
        <f>IFERROR(J209/$J$18*100,"0.00")</f>
        <v>0.00</v>
      </c>
    </row>
    <row r="210" spans="1:11" ht="12.75" x14ac:dyDescent="0.2">
      <c r="A210" s="58">
        <v>2</v>
      </c>
      <c r="B210" s="59">
        <v>2</v>
      </c>
      <c r="C210" s="59">
        <v>8</v>
      </c>
      <c r="D210" s="59">
        <v>8</v>
      </c>
      <c r="E210" s="59" t="s">
        <v>307</v>
      </c>
      <c r="F210" s="75" t="s">
        <v>171</v>
      </c>
      <c r="G210" s="61"/>
      <c r="H210" s="61"/>
      <c r="I210" s="61"/>
      <c r="J210" s="122">
        <f>SUBTOTAL(9,G210:I210)</f>
        <v>0</v>
      </c>
      <c r="K210" s="123" t="str">
        <f>IFERROR(J210/$J$18*100,"0.00")</f>
        <v>0.00</v>
      </c>
    </row>
    <row r="211" spans="1:11" ht="12.75" x14ac:dyDescent="0.2">
      <c r="A211" s="58">
        <v>2</v>
      </c>
      <c r="B211" s="59">
        <v>2</v>
      </c>
      <c r="C211" s="59">
        <v>8</v>
      </c>
      <c r="D211" s="59">
        <v>8</v>
      </c>
      <c r="E211" s="59" t="s">
        <v>308</v>
      </c>
      <c r="F211" s="75" t="s">
        <v>172</v>
      </c>
      <c r="G211" s="61"/>
      <c r="H211" s="61"/>
      <c r="I211" s="61"/>
      <c r="J211" s="122">
        <f>SUBTOTAL(9,G211:I211)</f>
        <v>0</v>
      </c>
      <c r="K211" s="123" t="str">
        <f>IFERROR(J211/$J$18*100,"0.00")</f>
        <v>0.00</v>
      </c>
    </row>
    <row r="212" spans="1:11" ht="12.75" x14ac:dyDescent="0.2">
      <c r="A212" s="53">
        <v>2</v>
      </c>
      <c r="B212" s="54">
        <v>2</v>
      </c>
      <c r="C212" s="54">
        <v>8</v>
      </c>
      <c r="D212" s="54">
        <v>9</v>
      </c>
      <c r="E212" s="54"/>
      <c r="F212" s="66" t="s">
        <v>173</v>
      </c>
      <c r="G212" s="56">
        <f>SUM(G213:G217)</f>
        <v>0</v>
      </c>
      <c r="H212" s="56">
        <f>SUM(H213:H217)</f>
        <v>0</v>
      </c>
      <c r="I212" s="56">
        <f>SUM(I213:I217)</f>
        <v>0</v>
      </c>
      <c r="J212" s="56">
        <f>SUM(J213:J217)</f>
        <v>0</v>
      </c>
      <c r="K212" s="57">
        <f>SUM(K213:K217)</f>
        <v>0</v>
      </c>
    </row>
    <row r="213" spans="1:11" ht="12.75" x14ac:dyDescent="0.2">
      <c r="A213" s="59">
        <v>2</v>
      </c>
      <c r="B213" s="59">
        <v>2</v>
      </c>
      <c r="C213" s="59">
        <v>8</v>
      </c>
      <c r="D213" s="59">
        <v>9</v>
      </c>
      <c r="E213" s="59" t="s">
        <v>306</v>
      </c>
      <c r="F213" s="75" t="s">
        <v>313</v>
      </c>
      <c r="G213" s="61"/>
      <c r="H213" s="61"/>
      <c r="I213" s="61"/>
      <c r="J213" s="122">
        <f>SUBTOTAL(9,G213:I213)</f>
        <v>0</v>
      </c>
      <c r="K213" s="123" t="str">
        <f>IFERROR(J213/$J$18*100,"0.00")</f>
        <v>0.00</v>
      </c>
    </row>
    <row r="214" spans="1:11" ht="12.75" x14ac:dyDescent="0.2">
      <c r="A214" s="59">
        <v>2</v>
      </c>
      <c r="B214" s="59">
        <v>2</v>
      </c>
      <c r="C214" s="59">
        <v>8</v>
      </c>
      <c r="D214" s="59">
        <v>9</v>
      </c>
      <c r="E214" s="59" t="s">
        <v>307</v>
      </c>
      <c r="F214" s="75" t="s">
        <v>314</v>
      </c>
      <c r="G214" s="61"/>
      <c r="H214" s="61"/>
      <c r="I214" s="61"/>
      <c r="J214" s="122">
        <f>SUBTOTAL(9,G214:I214)</f>
        <v>0</v>
      </c>
      <c r="K214" s="123" t="str">
        <f>IFERROR(J214/$J$18*100,"0.00")</f>
        <v>0.00</v>
      </c>
    </row>
    <row r="215" spans="1:11" ht="12.75" x14ac:dyDescent="0.2">
      <c r="A215" s="59">
        <v>2</v>
      </c>
      <c r="B215" s="59">
        <v>2</v>
      </c>
      <c r="C215" s="59">
        <v>8</v>
      </c>
      <c r="D215" s="59">
        <v>9</v>
      </c>
      <c r="E215" s="59" t="s">
        <v>308</v>
      </c>
      <c r="F215" s="75" t="s">
        <v>350</v>
      </c>
      <c r="G215" s="61"/>
      <c r="H215" s="61"/>
      <c r="I215" s="61"/>
      <c r="J215" s="122">
        <f>SUBTOTAL(9,G215:I215)</f>
        <v>0</v>
      </c>
      <c r="K215" s="123" t="str">
        <f>IFERROR(J215/$J$18*100,"0.00")</f>
        <v>0.00</v>
      </c>
    </row>
    <row r="216" spans="1:11" ht="12.75" x14ac:dyDescent="0.2">
      <c r="A216" s="59">
        <v>2</v>
      </c>
      <c r="B216" s="59">
        <v>2</v>
      </c>
      <c r="C216" s="59">
        <v>8</v>
      </c>
      <c r="D216" s="59">
        <v>9</v>
      </c>
      <c r="E216" s="59" t="s">
        <v>309</v>
      </c>
      <c r="F216" s="75" t="s">
        <v>315</v>
      </c>
      <c r="G216" s="61"/>
      <c r="H216" s="61"/>
      <c r="I216" s="61"/>
      <c r="J216" s="122">
        <f>SUBTOTAL(9,G216:I216)</f>
        <v>0</v>
      </c>
      <c r="K216" s="123" t="str">
        <f>IFERROR(J216/$J$18*100,"0.00")</f>
        <v>0.00</v>
      </c>
    </row>
    <row r="217" spans="1:11" ht="12.75" x14ac:dyDescent="0.2">
      <c r="A217" s="58">
        <v>2</v>
      </c>
      <c r="B217" s="59">
        <v>2</v>
      </c>
      <c r="C217" s="59">
        <v>8</v>
      </c>
      <c r="D217" s="59">
        <v>9</v>
      </c>
      <c r="E217" s="59" t="s">
        <v>310</v>
      </c>
      <c r="F217" s="75" t="s">
        <v>174</v>
      </c>
      <c r="G217" s="61"/>
      <c r="H217" s="61"/>
      <c r="I217" s="61"/>
      <c r="J217" s="122">
        <f>SUBTOTAL(9,G217:I217)</f>
        <v>0</v>
      </c>
      <c r="K217" s="123" t="str">
        <f>IFERROR(J217/$J$18*100,"0.00")</f>
        <v>0.00</v>
      </c>
    </row>
    <row r="218" spans="1:11" ht="12.75" x14ac:dyDescent="0.2">
      <c r="A218" s="42">
        <v>2</v>
      </c>
      <c r="B218" s="43">
        <v>3</v>
      </c>
      <c r="C218" s="44"/>
      <c r="D218" s="44"/>
      <c r="E218" s="44"/>
      <c r="F218" s="45" t="s">
        <v>17</v>
      </c>
      <c r="G218" s="46">
        <f>+G219+G231+G240+G253+G258+G269+G297+G313+G318</f>
        <v>0</v>
      </c>
      <c r="H218" s="46">
        <f>+H219+H231+H240+H253+H258+H269+H297+H313+H318</f>
        <v>0</v>
      </c>
      <c r="I218" s="46">
        <f>+I219+I231+I240+I253+I258+I269+I297+I313+I318</f>
        <v>0</v>
      </c>
      <c r="J218" s="46">
        <f>+J219+J231+J240+J253+J258+J269+J297+J313+J318</f>
        <v>0</v>
      </c>
      <c r="K218" s="47">
        <f>+K219+K231+K240+K253+K258+K269+K297+K313+K318</f>
        <v>0</v>
      </c>
    </row>
    <row r="219" spans="1:11" ht="12.75" x14ac:dyDescent="0.2">
      <c r="A219" s="48">
        <v>2</v>
      </c>
      <c r="B219" s="49">
        <v>3</v>
      </c>
      <c r="C219" s="49">
        <v>1</v>
      </c>
      <c r="D219" s="49"/>
      <c r="E219" s="49"/>
      <c r="F219" s="50" t="s">
        <v>18</v>
      </c>
      <c r="G219" s="51">
        <f>+G220+G223+G225+G229</f>
        <v>0</v>
      </c>
      <c r="H219" s="51">
        <f>+H220+H223+H225+H229</f>
        <v>0</v>
      </c>
      <c r="I219" s="51">
        <f>+I220+I223+I225+I229</f>
        <v>0</v>
      </c>
      <c r="J219" s="51">
        <f>+J220+J223+J225+J229</f>
        <v>0</v>
      </c>
      <c r="K219" s="52">
        <f>+K220+K223+K225+K229</f>
        <v>0</v>
      </c>
    </row>
    <row r="220" spans="1:11" ht="12.75" x14ac:dyDescent="0.2">
      <c r="A220" s="53">
        <v>2</v>
      </c>
      <c r="B220" s="54">
        <v>3</v>
      </c>
      <c r="C220" s="54">
        <v>1</v>
      </c>
      <c r="D220" s="54">
        <v>1</v>
      </c>
      <c r="E220" s="54"/>
      <c r="F220" s="66" t="s">
        <v>175</v>
      </c>
      <c r="G220" s="56">
        <f>SUM(G221:G221)</f>
        <v>0</v>
      </c>
      <c r="H220" s="56">
        <f>SUM(H221:H221)</f>
        <v>0</v>
      </c>
      <c r="I220" s="56">
        <f>SUM(I221:I221)</f>
        <v>0</v>
      </c>
      <c r="J220" s="56">
        <f>SUM(J221:J221)</f>
        <v>0</v>
      </c>
      <c r="K220" s="57">
        <f>SUM(K221:K221)</f>
        <v>0</v>
      </c>
    </row>
    <row r="221" spans="1:11" ht="12.75" x14ac:dyDescent="0.2">
      <c r="A221" s="67">
        <v>2</v>
      </c>
      <c r="B221" s="59">
        <v>3</v>
      </c>
      <c r="C221" s="59">
        <v>1</v>
      </c>
      <c r="D221" s="59">
        <v>1</v>
      </c>
      <c r="E221" s="59" t="s">
        <v>306</v>
      </c>
      <c r="F221" s="60" t="s">
        <v>175</v>
      </c>
      <c r="G221" s="61"/>
      <c r="H221" s="61"/>
      <c r="I221" s="61"/>
      <c r="J221" s="122">
        <f>SUBTOTAL(9,G221:I221)</f>
        <v>0</v>
      </c>
      <c r="K221" s="123" t="str">
        <f>IFERROR(J221/$J$18*100,"0.00")</f>
        <v>0.00</v>
      </c>
    </row>
    <row r="222" spans="1:11" ht="12.75" x14ac:dyDescent="0.2">
      <c r="A222" s="67">
        <v>2</v>
      </c>
      <c r="B222" s="59">
        <v>3</v>
      </c>
      <c r="C222" s="59">
        <v>1</v>
      </c>
      <c r="D222" s="59">
        <v>1</v>
      </c>
      <c r="E222" s="59" t="s">
        <v>307</v>
      </c>
      <c r="F222" s="60" t="s">
        <v>176</v>
      </c>
      <c r="G222" s="69"/>
      <c r="H222" s="69"/>
      <c r="I222" s="69"/>
      <c r="J222" s="122">
        <f>SUBTOTAL(9,G222:I222)</f>
        <v>0</v>
      </c>
      <c r="K222" s="123" t="str">
        <f>IFERROR(J222/$J$18*100,"0.00")</f>
        <v>0.00</v>
      </c>
    </row>
    <row r="223" spans="1:11" ht="12.75" x14ac:dyDescent="0.2">
      <c r="A223" s="53">
        <v>2</v>
      </c>
      <c r="B223" s="54">
        <v>3</v>
      </c>
      <c r="C223" s="54">
        <v>1</v>
      </c>
      <c r="D223" s="54">
        <v>2</v>
      </c>
      <c r="E223" s="54"/>
      <c r="F223" s="66" t="s">
        <v>177</v>
      </c>
      <c r="G223" s="72">
        <f>+G224</f>
        <v>0</v>
      </c>
      <c r="H223" s="72">
        <f>+H224</f>
        <v>0</v>
      </c>
      <c r="I223" s="72">
        <f>+I224</f>
        <v>0</v>
      </c>
      <c r="J223" s="72">
        <f>+J224</f>
        <v>0</v>
      </c>
      <c r="K223" s="73" t="str">
        <f>+K224</f>
        <v>0.00</v>
      </c>
    </row>
    <row r="224" spans="1:11" ht="12.75" x14ac:dyDescent="0.2">
      <c r="A224" s="67">
        <v>2</v>
      </c>
      <c r="B224" s="59">
        <v>3</v>
      </c>
      <c r="C224" s="59">
        <v>1</v>
      </c>
      <c r="D224" s="59">
        <v>2</v>
      </c>
      <c r="E224" s="59" t="s">
        <v>306</v>
      </c>
      <c r="F224" s="60" t="s">
        <v>177</v>
      </c>
      <c r="G224" s="69"/>
      <c r="H224" s="69"/>
      <c r="I224" s="69"/>
      <c r="J224" s="122">
        <f>SUBTOTAL(9,G224:I224)</f>
        <v>0</v>
      </c>
      <c r="K224" s="123" t="str">
        <f>IFERROR(J224/$J$18*100,"0.00")</f>
        <v>0.00</v>
      </c>
    </row>
    <row r="225" spans="1:11" ht="12.75" x14ac:dyDescent="0.2">
      <c r="A225" s="53">
        <v>2</v>
      </c>
      <c r="B225" s="54">
        <v>3</v>
      </c>
      <c r="C225" s="54">
        <v>1</v>
      </c>
      <c r="D225" s="54">
        <v>3</v>
      </c>
      <c r="E225" s="54"/>
      <c r="F225" s="66" t="s">
        <v>178</v>
      </c>
      <c r="G225" s="56">
        <f>SUM(G226:G228)</f>
        <v>0</v>
      </c>
      <c r="H225" s="56">
        <f>SUM(H226:H228)</f>
        <v>0</v>
      </c>
      <c r="I225" s="56">
        <f>SUM(I226:I228)</f>
        <v>0</v>
      </c>
      <c r="J225" s="56">
        <f>SUM(J226:J228)</f>
        <v>0</v>
      </c>
      <c r="K225" s="57">
        <f>SUM(K226:K228)</f>
        <v>0</v>
      </c>
    </row>
    <row r="226" spans="1:11" ht="12.75" x14ac:dyDescent="0.2">
      <c r="A226" s="67">
        <v>2</v>
      </c>
      <c r="B226" s="59">
        <v>3</v>
      </c>
      <c r="C226" s="59">
        <v>1</v>
      </c>
      <c r="D226" s="59">
        <v>3</v>
      </c>
      <c r="E226" s="59" t="s">
        <v>306</v>
      </c>
      <c r="F226" s="60" t="s">
        <v>179</v>
      </c>
      <c r="G226" s="61"/>
      <c r="H226" s="61"/>
      <c r="I226" s="61"/>
      <c r="J226" s="122">
        <f>SUBTOTAL(9,G226:I226)</f>
        <v>0</v>
      </c>
      <c r="K226" s="123" t="str">
        <f>IFERROR(J226/$J$18*100,"0.00")</f>
        <v>0.00</v>
      </c>
    </row>
    <row r="227" spans="1:11" ht="12.75" x14ac:dyDescent="0.2">
      <c r="A227" s="67">
        <v>2</v>
      </c>
      <c r="B227" s="59">
        <v>3</v>
      </c>
      <c r="C227" s="59">
        <v>1</v>
      </c>
      <c r="D227" s="59">
        <v>3</v>
      </c>
      <c r="E227" s="59" t="s">
        <v>307</v>
      </c>
      <c r="F227" s="60" t="s">
        <v>180</v>
      </c>
      <c r="G227" s="61"/>
      <c r="H227" s="61"/>
      <c r="I227" s="61"/>
      <c r="J227" s="122">
        <f>SUBTOTAL(9,G227:I227)</f>
        <v>0</v>
      </c>
      <c r="K227" s="123" t="str">
        <f>IFERROR(J227/$J$18*100,"0.00")</f>
        <v>0.00</v>
      </c>
    </row>
    <row r="228" spans="1:11" ht="12.75" x14ac:dyDescent="0.2">
      <c r="A228" s="67">
        <v>2</v>
      </c>
      <c r="B228" s="59">
        <v>3</v>
      </c>
      <c r="C228" s="59">
        <v>1</v>
      </c>
      <c r="D228" s="59">
        <v>3</v>
      </c>
      <c r="E228" s="59" t="s">
        <v>308</v>
      </c>
      <c r="F228" s="60" t="s">
        <v>181</v>
      </c>
      <c r="G228" s="69"/>
      <c r="H228" s="69"/>
      <c r="I228" s="69"/>
      <c r="J228" s="122">
        <f>SUBTOTAL(9,G228:I228)</f>
        <v>0</v>
      </c>
      <c r="K228" s="123" t="str">
        <f>IFERROR(J228/$J$18*100,"0.00")</f>
        <v>0.00</v>
      </c>
    </row>
    <row r="229" spans="1:11" ht="12.75" x14ac:dyDescent="0.2">
      <c r="A229" s="53">
        <v>2</v>
      </c>
      <c r="B229" s="54">
        <v>3</v>
      </c>
      <c r="C229" s="54">
        <v>1</v>
      </c>
      <c r="D229" s="54">
        <v>4</v>
      </c>
      <c r="E229" s="54"/>
      <c r="F229" s="66" t="s">
        <v>182</v>
      </c>
      <c r="G229" s="72">
        <f>+G230</f>
        <v>0</v>
      </c>
      <c r="H229" s="72">
        <f>+H230</f>
        <v>0</v>
      </c>
      <c r="I229" s="72">
        <f>+I230</f>
        <v>0</v>
      </c>
      <c r="J229" s="72">
        <f>+J230</f>
        <v>0</v>
      </c>
      <c r="K229" s="73" t="str">
        <f>+K230</f>
        <v>0.00</v>
      </c>
    </row>
    <row r="230" spans="1:11" ht="12.75" x14ac:dyDescent="0.2">
      <c r="A230" s="67">
        <v>2</v>
      </c>
      <c r="B230" s="59">
        <v>3</v>
      </c>
      <c r="C230" s="59">
        <v>1</v>
      </c>
      <c r="D230" s="59">
        <v>4</v>
      </c>
      <c r="E230" s="59" t="s">
        <v>306</v>
      </c>
      <c r="F230" s="60" t="s">
        <v>182</v>
      </c>
      <c r="G230" s="69"/>
      <c r="H230" s="69"/>
      <c r="I230" s="69"/>
      <c r="J230" s="122">
        <f>SUBTOTAL(9,G230:I230)</f>
        <v>0</v>
      </c>
      <c r="K230" s="123" t="str">
        <f>IFERROR(J230/$J$18*100,"0.00")</f>
        <v>0.00</v>
      </c>
    </row>
    <row r="231" spans="1:11" ht="12.75" x14ac:dyDescent="0.2">
      <c r="A231" s="48">
        <v>2</v>
      </c>
      <c r="B231" s="49">
        <v>3</v>
      </c>
      <c r="C231" s="49">
        <v>2</v>
      </c>
      <c r="D231" s="49"/>
      <c r="E231" s="49"/>
      <c r="F231" s="50" t="s">
        <v>19</v>
      </c>
      <c r="G231" s="51">
        <f>+G232+G234+G236+G238</f>
        <v>0</v>
      </c>
      <c r="H231" s="51">
        <f>+H232+H234+H236+H238</f>
        <v>0</v>
      </c>
      <c r="I231" s="51">
        <f>+I232+I234+I236+I238</f>
        <v>0</v>
      </c>
      <c r="J231" s="51">
        <f>+J232+J234+J236+J238</f>
        <v>0</v>
      </c>
      <c r="K231" s="52">
        <f>+K232+K234+K236+K238</f>
        <v>0</v>
      </c>
    </row>
    <row r="232" spans="1:11" ht="12.75" x14ac:dyDescent="0.2">
      <c r="A232" s="53">
        <v>2</v>
      </c>
      <c r="B232" s="54">
        <v>3</v>
      </c>
      <c r="C232" s="54">
        <v>2</v>
      </c>
      <c r="D232" s="54">
        <v>1</v>
      </c>
      <c r="E232" s="54"/>
      <c r="F232" s="66" t="s">
        <v>183</v>
      </c>
      <c r="G232" s="72">
        <f>+G233</f>
        <v>0</v>
      </c>
      <c r="H232" s="72">
        <f>+H233</f>
        <v>0</v>
      </c>
      <c r="I232" s="72">
        <f>+I233</f>
        <v>0</v>
      </c>
      <c r="J232" s="72">
        <f>+J233</f>
        <v>0</v>
      </c>
      <c r="K232" s="73" t="str">
        <f>+K233</f>
        <v>0.00</v>
      </c>
    </row>
    <row r="233" spans="1:11" ht="12.75" x14ac:dyDescent="0.2">
      <c r="A233" s="67">
        <v>2</v>
      </c>
      <c r="B233" s="59">
        <v>3</v>
      </c>
      <c r="C233" s="59">
        <v>2</v>
      </c>
      <c r="D233" s="59">
        <v>1</v>
      </c>
      <c r="E233" s="59" t="s">
        <v>306</v>
      </c>
      <c r="F233" s="60" t="s">
        <v>183</v>
      </c>
      <c r="G233" s="69"/>
      <c r="H233" s="69"/>
      <c r="I233" s="69"/>
      <c r="J233" s="122">
        <f>SUBTOTAL(9,G233:I233)</f>
        <v>0</v>
      </c>
      <c r="K233" s="123" t="str">
        <f>IFERROR(J233/$J$18*100,"0.00")</f>
        <v>0.00</v>
      </c>
    </row>
    <row r="234" spans="1:11" ht="12.75" x14ac:dyDescent="0.2">
      <c r="A234" s="53">
        <v>2</v>
      </c>
      <c r="B234" s="54">
        <v>3</v>
      </c>
      <c r="C234" s="54">
        <v>2</v>
      </c>
      <c r="D234" s="54">
        <v>2</v>
      </c>
      <c r="E234" s="54"/>
      <c r="F234" s="66" t="s">
        <v>184</v>
      </c>
      <c r="G234" s="72">
        <f>+G235</f>
        <v>0</v>
      </c>
      <c r="H234" s="72">
        <f>+H235</f>
        <v>0</v>
      </c>
      <c r="I234" s="72">
        <f>+I235</f>
        <v>0</v>
      </c>
      <c r="J234" s="72">
        <f>+J235</f>
        <v>0</v>
      </c>
      <c r="K234" s="73" t="str">
        <f>+K235</f>
        <v>0.00</v>
      </c>
    </row>
    <row r="235" spans="1:11" ht="12.75" x14ac:dyDescent="0.2">
      <c r="A235" s="67">
        <v>2</v>
      </c>
      <c r="B235" s="59">
        <v>3</v>
      </c>
      <c r="C235" s="59">
        <v>2</v>
      </c>
      <c r="D235" s="59">
        <v>2</v>
      </c>
      <c r="E235" s="59" t="s">
        <v>306</v>
      </c>
      <c r="F235" s="60" t="s">
        <v>184</v>
      </c>
      <c r="G235" s="69"/>
      <c r="H235" s="69"/>
      <c r="I235" s="69"/>
      <c r="J235" s="122">
        <f>SUBTOTAL(9,G235:I235)</f>
        <v>0</v>
      </c>
      <c r="K235" s="123" t="str">
        <f>IFERROR(J235/$J$18*100,"0.00")</f>
        <v>0.00</v>
      </c>
    </row>
    <row r="236" spans="1:11" ht="12.75" x14ac:dyDescent="0.2">
      <c r="A236" s="53">
        <v>2</v>
      </c>
      <c r="B236" s="54">
        <v>3</v>
      </c>
      <c r="C236" s="54">
        <v>2</v>
      </c>
      <c r="D236" s="54">
        <v>3</v>
      </c>
      <c r="E236" s="54"/>
      <c r="F236" s="66" t="s">
        <v>185</v>
      </c>
      <c r="G236" s="72">
        <f>+G237</f>
        <v>0</v>
      </c>
      <c r="H236" s="72">
        <f>+H237</f>
        <v>0</v>
      </c>
      <c r="I236" s="72">
        <f>+I237</f>
        <v>0</v>
      </c>
      <c r="J236" s="72">
        <f>+J237</f>
        <v>0</v>
      </c>
      <c r="K236" s="73" t="str">
        <f>+K237</f>
        <v>0.00</v>
      </c>
    </row>
    <row r="237" spans="1:11" ht="12.75" x14ac:dyDescent="0.2">
      <c r="A237" s="67">
        <v>2</v>
      </c>
      <c r="B237" s="59">
        <v>3</v>
      </c>
      <c r="C237" s="59">
        <v>2</v>
      </c>
      <c r="D237" s="59">
        <v>3</v>
      </c>
      <c r="E237" s="59" t="s">
        <v>306</v>
      </c>
      <c r="F237" s="60" t="s">
        <v>185</v>
      </c>
      <c r="G237" s="69"/>
      <c r="H237" s="69"/>
      <c r="I237" s="69"/>
      <c r="J237" s="122">
        <f>SUBTOTAL(9,G237:I237)</f>
        <v>0</v>
      </c>
      <c r="K237" s="123" t="str">
        <f>IFERROR(J237/$J$18*100,"0.00")</f>
        <v>0.00</v>
      </c>
    </row>
    <row r="238" spans="1:11" ht="12.75" x14ac:dyDescent="0.2">
      <c r="A238" s="53">
        <v>2</v>
      </c>
      <c r="B238" s="54">
        <v>3</v>
      </c>
      <c r="C238" s="54">
        <v>2</v>
      </c>
      <c r="D238" s="54">
        <v>4</v>
      </c>
      <c r="E238" s="54"/>
      <c r="F238" s="66" t="s">
        <v>20</v>
      </c>
      <c r="G238" s="72">
        <f>+G239</f>
        <v>0</v>
      </c>
      <c r="H238" s="72">
        <f>+H239</f>
        <v>0</v>
      </c>
      <c r="I238" s="72">
        <f>+I239</f>
        <v>0</v>
      </c>
      <c r="J238" s="72">
        <f>+J239</f>
        <v>0</v>
      </c>
      <c r="K238" s="73" t="str">
        <f>+K239</f>
        <v>0.00</v>
      </c>
    </row>
    <row r="239" spans="1:11" ht="12.75" x14ac:dyDescent="0.2">
      <c r="A239" s="67">
        <v>2</v>
      </c>
      <c r="B239" s="59">
        <v>3</v>
      </c>
      <c r="C239" s="59">
        <v>2</v>
      </c>
      <c r="D239" s="59">
        <v>4</v>
      </c>
      <c r="E239" s="59" t="s">
        <v>306</v>
      </c>
      <c r="F239" s="60" t="s">
        <v>20</v>
      </c>
      <c r="G239" s="69"/>
      <c r="H239" s="69"/>
      <c r="I239" s="69"/>
      <c r="J239" s="122">
        <f>SUBTOTAL(9,G239:I239)</f>
        <v>0</v>
      </c>
      <c r="K239" s="123" t="str">
        <f>IFERROR(J239/$J$18*100,"0.00")</f>
        <v>0.00</v>
      </c>
    </row>
    <row r="240" spans="1:11" ht="12.75" x14ac:dyDescent="0.2">
      <c r="A240" s="48">
        <v>2</v>
      </c>
      <c r="B240" s="49">
        <v>3</v>
      </c>
      <c r="C240" s="49">
        <v>3</v>
      </c>
      <c r="D240" s="49"/>
      <c r="E240" s="49"/>
      <c r="F240" s="50" t="s">
        <v>351</v>
      </c>
      <c r="G240" s="51">
        <f>+G241+G243+G245+G247+G249+G251</f>
        <v>0</v>
      </c>
      <c r="H240" s="51">
        <f>+H241+H243+H245+H247+H249+H251</f>
        <v>0</v>
      </c>
      <c r="I240" s="51">
        <f>+I241+I243+I245+I247+I249+I251</f>
        <v>0</v>
      </c>
      <c r="J240" s="51">
        <f>+J241+J243+J245+J247+J249+J251</f>
        <v>0</v>
      </c>
      <c r="K240" s="52">
        <f>+K241+K243+K245+K247+K249+K251</f>
        <v>0</v>
      </c>
    </row>
    <row r="241" spans="1:11" ht="12.75" x14ac:dyDescent="0.2">
      <c r="A241" s="53">
        <v>2</v>
      </c>
      <c r="B241" s="54">
        <v>3</v>
      </c>
      <c r="C241" s="54">
        <v>3</v>
      </c>
      <c r="D241" s="54">
        <v>1</v>
      </c>
      <c r="E241" s="54"/>
      <c r="F241" s="66" t="s">
        <v>186</v>
      </c>
      <c r="G241" s="56">
        <f>G242</f>
        <v>0</v>
      </c>
      <c r="H241" s="56">
        <f>H242</f>
        <v>0</v>
      </c>
      <c r="I241" s="56">
        <f>I242</f>
        <v>0</v>
      </c>
      <c r="J241" s="56">
        <f>J242</f>
        <v>0</v>
      </c>
      <c r="K241" s="57" t="str">
        <f>K242</f>
        <v>0.00</v>
      </c>
    </row>
    <row r="242" spans="1:11" ht="12.75" x14ac:dyDescent="0.2">
      <c r="A242" s="67">
        <v>2</v>
      </c>
      <c r="B242" s="59">
        <v>3</v>
      </c>
      <c r="C242" s="59">
        <v>3</v>
      </c>
      <c r="D242" s="59">
        <v>1</v>
      </c>
      <c r="E242" s="59" t="s">
        <v>306</v>
      </c>
      <c r="F242" s="60" t="s">
        <v>186</v>
      </c>
      <c r="G242" s="61"/>
      <c r="H242" s="61"/>
      <c r="I242" s="61"/>
      <c r="J242" s="122">
        <f>SUBTOTAL(9,G242:I242)</f>
        <v>0</v>
      </c>
      <c r="K242" s="123" t="str">
        <f>IFERROR(J242/$J$18*100,"0.00")</f>
        <v>0.00</v>
      </c>
    </row>
    <row r="243" spans="1:11" ht="12.75" x14ac:dyDescent="0.2">
      <c r="A243" s="53">
        <v>2</v>
      </c>
      <c r="B243" s="54">
        <v>3</v>
      </c>
      <c r="C243" s="54">
        <v>3</v>
      </c>
      <c r="D243" s="54">
        <v>2</v>
      </c>
      <c r="E243" s="54"/>
      <c r="F243" s="66" t="s">
        <v>187</v>
      </c>
      <c r="G243" s="72">
        <f>+G244</f>
        <v>0</v>
      </c>
      <c r="H243" s="72">
        <f>+H244</f>
        <v>0</v>
      </c>
      <c r="I243" s="72">
        <f>+I244</f>
        <v>0</v>
      </c>
      <c r="J243" s="72">
        <f>+J244</f>
        <v>0</v>
      </c>
      <c r="K243" s="73" t="str">
        <f>+K244</f>
        <v>0.00</v>
      </c>
    </row>
    <row r="244" spans="1:11" ht="12.75" x14ac:dyDescent="0.2">
      <c r="A244" s="67">
        <v>2</v>
      </c>
      <c r="B244" s="59">
        <v>3</v>
      </c>
      <c r="C244" s="59">
        <v>3</v>
      </c>
      <c r="D244" s="59">
        <v>2</v>
      </c>
      <c r="E244" s="59" t="s">
        <v>306</v>
      </c>
      <c r="F244" s="60" t="s">
        <v>187</v>
      </c>
      <c r="G244" s="61"/>
      <c r="H244" s="61"/>
      <c r="I244" s="61"/>
      <c r="J244" s="122">
        <f>SUBTOTAL(9,G244:I244)</f>
        <v>0</v>
      </c>
      <c r="K244" s="123" t="str">
        <f>IFERROR(J244/$J$18*100,"0.00")</f>
        <v>0.00</v>
      </c>
    </row>
    <row r="245" spans="1:11" ht="12.75" x14ac:dyDescent="0.2">
      <c r="A245" s="53">
        <v>2</v>
      </c>
      <c r="B245" s="54">
        <v>3</v>
      </c>
      <c r="C245" s="54">
        <v>3</v>
      </c>
      <c r="D245" s="54">
        <v>3</v>
      </c>
      <c r="E245" s="54"/>
      <c r="F245" s="66" t="s">
        <v>188</v>
      </c>
      <c r="G245" s="72">
        <f>+G246</f>
        <v>0</v>
      </c>
      <c r="H245" s="72">
        <f>+H246</f>
        <v>0</v>
      </c>
      <c r="I245" s="72">
        <f>+I246</f>
        <v>0</v>
      </c>
      <c r="J245" s="72">
        <f>+J246</f>
        <v>0</v>
      </c>
      <c r="K245" s="73" t="str">
        <f>+K246</f>
        <v>0.00</v>
      </c>
    </row>
    <row r="246" spans="1:11" ht="12.75" x14ac:dyDescent="0.2">
      <c r="A246" s="67">
        <v>2</v>
      </c>
      <c r="B246" s="59">
        <v>3</v>
      </c>
      <c r="C246" s="59">
        <v>3</v>
      </c>
      <c r="D246" s="59">
        <v>3</v>
      </c>
      <c r="E246" s="59" t="s">
        <v>306</v>
      </c>
      <c r="F246" s="60" t="s">
        <v>188</v>
      </c>
      <c r="G246" s="61"/>
      <c r="H246" s="61"/>
      <c r="I246" s="61"/>
      <c r="J246" s="122">
        <f>SUBTOTAL(9,G246:I246)</f>
        <v>0</v>
      </c>
      <c r="K246" s="123" t="str">
        <f>IFERROR(J246/$J$18*100,"0.00")</f>
        <v>0.00</v>
      </c>
    </row>
    <row r="247" spans="1:11" ht="12.75" x14ac:dyDescent="0.2">
      <c r="A247" s="53">
        <v>2</v>
      </c>
      <c r="B247" s="54">
        <v>3</v>
      </c>
      <c r="C247" s="54">
        <v>3</v>
      </c>
      <c r="D247" s="54">
        <v>4</v>
      </c>
      <c r="E247" s="54"/>
      <c r="F247" s="66" t="s">
        <v>189</v>
      </c>
      <c r="G247" s="72">
        <f>+G248</f>
        <v>0</v>
      </c>
      <c r="H247" s="72">
        <f>+H248</f>
        <v>0</v>
      </c>
      <c r="I247" s="72">
        <f>+I248</f>
        <v>0</v>
      </c>
      <c r="J247" s="72">
        <f>+J248</f>
        <v>0</v>
      </c>
      <c r="K247" s="73" t="str">
        <f>+K248</f>
        <v>0.00</v>
      </c>
    </row>
    <row r="248" spans="1:11" ht="12.75" x14ac:dyDescent="0.2">
      <c r="A248" s="67">
        <v>2</v>
      </c>
      <c r="B248" s="59">
        <v>3</v>
      </c>
      <c r="C248" s="59">
        <v>3</v>
      </c>
      <c r="D248" s="59">
        <v>4</v>
      </c>
      <c r="E248" s="59" t="s">
        <v>306</v>
      </c>
      <c r="F248" s="60" t="s">
        <v>189</v>
      </c>
      <c r="G248" s="69"/>
      <c r="H248" s="69"/>
      <c r="I248" s="69"/>
      <c r="J248" s="122">
        <f>SUBTOTAL(9,G248:I248)</f>
        <v>0</v>
      </c>
      <c r="K248" s="123" t="str">
        <f>IFERROR(J248/$J$18*100,"0.00")</f>
        <v>0.00</v>
      </c>
    </row>
    <row r="249" spans="1:11" ht="12.75" x14ac:dyDescent="0.2">
      <c r="A249" s="53">
        <v>2</v>
      </c>
      <c r="B249" s="54">
        <v>3</v>
      </c>
      <c r="C249" s="54">
        <v>3</v>
      </c>
      <c r="D249" s="54">
        <v>5</v>
      </c>
      <c r="E249" s="54"/>
      <c r="F249" s="66" t="s">
        <v>190</v>
      </c>
      <c r="G249" s="72">
        <f>+G250</f>
        <v>0</v>
      </c>
      <c r="H249" s="72">
        <f>+H250</f>
        <v>0</v>
      </c>
      <c r="I249" s="72">
        <f>+I250</f>
        <v>0</v>
      </c>
      <c r="J249" s="72">
        <f>+J250</f>
        <v>0</v>
      </c>
      <c r="K249" s="73" t="str">
        <f>+K250</f>
        <v>0.00</v>
      </c>
    </row>
    <row r="250" spans="1:11" ht="12.75" x14ac:dyDescent="0.2">
      <c r="A250" s="67">
        <v>2</v>
      </c>
      <c r="B250" s="59">
        <v>3</v>
      </c>
      <c r="C250" s="59">
        <v>3</v>
      </c>
      <c r="D250" s="59">
        <v>5</v>
      </c>
      <c r="E250" s="59" t="s">
        <v>306</v>
      </c>
      <c r="F250" s="60" t="s">
        <v>190</v>
      </c>
      <c r="G250" s="69"/>
      <c r="H250" s="69"/>
      <c r="I250" s="69"/>
      <c r="J250" s="122">
        <f>SUBTOTAL(9,G250:I250)</f>
        <v>0</v>
      </c>
      <c r="K250" s="123" t="str">
        <f>IFERROR(J250/$J$18*100,"0.00")</f>
        <v>0.00</v>
      </c>
    </row>
    <row r="251" spans="1:11" ht="12.75" x14ac:dyDescent="0.2">
      <c r="A251" s="53">
        <v>2</v>
      </c>
      <c r="B251" s="54">
        <v>3</v>
      </c>
      <c r="C251" s="54">
        <v>3</v>
      </c>
      <c r="D251" s="54">
        <v>6</v>
      </c>
      <c r="E251" s="54"/>
      <c r="F251" s="66" t="s">
        <v>191</v>
      </c>
      <c r="G251" s="72">
        <f>+G252</f>
        <v>0</v>
      </c>
      <c r="H251" s="72">
        <f>+H252</f>
        <v>0</v>
      </c>
      <c r="I251" s="72">
        <f>+I252</f>
        <v>0</v>
      </c>
      <c r="J251" s="72">
        <f>+J252</f>
        <v>0</v>
      </c>
      <c r="K251" s="73" t="str">
        <f>+K252</f>
        <v>0.00</v>
      </c>
    </row>
    <row r="252" spans="1:11" ht="12.75" x14ac:dyDescent="0.2">
      <c r="A252" s="67">
        <v>2</v>
      </c>
      <c r="B252" s="59">
        <v>3</v>
      </c>
      <c r="C252" s="59">
        <v>3</v>
      </c>
      <c r="D252" s="59">
        <v>6</v>
      </c>
      <c r="E252" s="59" t="s">
        <v>306</v>
      </c>
      <c r="F252" s="60" t="s">
        <v>191</v>
      </c>
      <c r="G252" s="61"/>
      <c r="H252" s="61"/>
      <c r="I252" s="61"/>
      <c r="J252" s="122">
        <f>SUBTOTAL(9,G252:I252)</f>
        <v>0</v>
      </c>
      <c r="K252" s="123" t="str">
        <f>IFERROR(J252/$J$18*100,"0.00")</f>
        <v>0.00</v>
      </c>
    </row>
    <row r="253" spans="1:11" ht="12.75" x14ac:dyDescent="0.2">
      <c r="A253" s="48">
        <v>2</v>
      </c>
      <c r="B253" s="49">
        <v>3</v>
      </c>
      <c r="C253" s="49">
        <v>4</v>
      </c>
      <c r="D253" s="49"/>
      <c r="E253" s="49"/>
      <c r="F253" s="50" t="s">
        <v>352</v>
      </c>
      <c r="G253" s="51">
        <f>+G254+G256</f>
        <v>0</v>
      </c>
      <c r="H253" s="51">
        <f>+H254+H256</f>
        <v>0</v>
      </c>
      <c r="I253" s="51">
        <f>+I254+I256</f>
        <v>0</v>
      </c>
      <c r="J253" s="51">
        <f>+J254+J256</f>
        <v>0</v>
      </c>
      <c r="K253" s="52">
        <f>+K254+K256</f>
        <v>0</v>
      </c>
    </row>
    <row r="254" spans="1:11" ht="12.75" x14ac:dyDescent="0.2">
      <c r="A254" s="53">
        <v>2</v>
      </c>
      <c r="B254" s="54">
        <v>3</v>
      </c>
      <c r="C254" s="54">
        <v>4</v>
      </c>
      <c r="D254" s="54">
        <v>1</v>
      </c>
      <c r="E254" s="54"/>
      <c r="F254" s="66" t="s">
        <v>192</v>
      </c>
      <c r="G254" s="72">
        <f>+G255</f>
        <v>0</v>
      </c>
      <c r="H254" s="72">
        <f>+H255</f>
        <v>0</v>
      </c>
      <c r="I254" s="72">
        <f>+I255</f>
        <v>0</v>
      </c>
      <c r="J254" s="72">
        <f>+J255</f>
        <v>0</v>
      </c>
      <c r="K254" s="73" t="str">
        <f>+K255</f>
        <v>0.00</v>
      </c>
    </row>
    <row r="255" spans="1:11" ht="12.75" x14ac:dyDescent="0.2">
      <c r="A255" s="67">
        <v>2</v>
      </c>
      <c r="B255" s="59">
        <v>3</v>
      </c>
      <c r="C255" s="59">
        <v>4</v>
      </c>
      <c r="D255" s="59">
        <v>1</v>
      </c>
      <c r="E255" s="59" t="s">
        <v>306</v>
      </c>
      <c r="F255" s="60" t="s">
        <v>192</v>
      </c>
      <c r="G255" s="61"/>
      <c r="H255" s="61"/>
      <c r="I255" s="61"/>
      <c r="J255" s="122">
        <f>SUBTOTAL(9,G255:I255)</f>
        <v>0</v>
      </c>
      <c r="K255" s="123" t="str">
        <f>IFERROR(J255/$J$18*100,"0.00")</f>
        <v>0.00</v>
      </c>
    </row>
    <row r="256" spans="1:11" ht="12.75" x14ac:dyDescent="0.2">
      <c r="A256" s="70">
        <v>2</v>
      </c>
      <c r="B256" s="54">
        <v>3</v>
      </c>
      <c r="C256" s="54">
        <v>4</v>
      </c>
      <c r="D256" s="54">
        <v>2</v>
      </c>
      <c r="E256" s="54"/>
      <c r="F256" s="66" t="s">
        <v>193</v>
      </c>
      <c r="G256" s="72">
        <f>+G257</f>
        <v>0</v>
      </c>
      <c r="H256" s="72">
        <f>+H257</f>
        <v>0</v>
      </c>
      <c r="I256" s="72">
        <f>+I257</f>
        <v>0</v>
      </c>
      <c r="J256" s="72">
        <f>+J257</f>
        <v>0</v>
      </c>
      <c r="K256" s="73" t="str">
        <f>+K257</f>
        <v>0.00</v>
      </c>
    </row>
    <row r="257" spans="1:11" ht="12.75" x14ac:dyDescent="0.2">
      <c r="A257" s="76">
        <v>2</v>
      </c>
      <c r="B257" s="77">
        <v>3</v>
      </c>
      <c r="C257" s="77">
        <v>4</v>
      </c>
      <c r="D257" s="77">
        <v>2</v>
      </c>
      <c r="E257" s="59" t="s">
        <v>306</v>
      </c>
      <c r="F257" s="60" t="s">
        <v>193</v>
      </c>
      <c r="G257" s="69"/>
      <c r="H257" s="69"/>
      <c r="I257" s="69"/>
      <c r="J257" s="122">
        <f>SUBTOTAL(9,G257:I257)</f>
        <v>0</v>
      </c>
      <c r="K257" s="123" t="str">
        <f>IFERROR(J257/$J$18*100,"0.00")</f>
        <v>0.00</v>
      </c>
    </row>
    <row r="258" spans="1:11" ht="12.75" x14ac:dyDescent="0.2">
      <c r="A258" s="48">
        <v>2</v>
      </c>
      <c r="B258" s="49">
        <v>3</v>
      </c>
      <c r="C258" s="49">
        <v>5</v>
      </c>
      <c r="D258" s="49"/>
      <c r="E258" s="49"/>
      <c r="F258" s="50" t="s">
        <v>194</v>
      </c>
      <c r="G258" s="51">
        <f>+G259+G261+G263+G265+G267</f>
        <v>0</v>
      </c>
      <c r="H258" s="51">
        <f>+H259+H261+H263+H265+H267</f>
        <v>0</v>
      </c>
      <c r="I258" s="51">
        <f>+I259+I261+I263+I265+I267</f>
        <v>0</v>
      </c>
      <c r="J258" s="51">
        <f>+J259+J261+J263+J265+J267</f>
        <v>0</v>
      </c>
      <c r="K258" s="52">
        <f>+K259+K261+K263+K265+K267</f>
        <v>0</v>
      </c>
    </row>
    <row r="259" spans="1:11" ht="12.75" x14ac:dyDescent="0.2">
      <c r="A259" s="53">
        <v>2</v>
      </c>
      <c r="B259" s="54">
        <v>3</v>
      </c>
      <c r="C259" s="54">
        <v>5</v>
      </c>
      <c r="D259" s="54">
        <v>1</v>
      </c>
      <c r="E259" s="54"/>
      <c r="F259" s="66" t="s">
        <v>195</v>
      </c>
      <c r="G259" s="72">
        <f>+G260</f>
        <v>0</v>
      </c>
      <c r="H259" s="72">
        <f>+H260</f>
        <v>0</v>
      </c>
      <c r="I259" s="72">
        <f>+I260</f>
        <v>0</v>
      </c>
      <c r="J259" s="72">
        <f>+J260</f>
        <v>0</v>
      </c>
      <c r="K259" s="73" t="str">
        <f>+K260</f>
        <v>0.00</v>
      </c>
    </row>
    <row r="260" spans="1:11" ht="12.75" x14ac:dyDescent="0.2">
      <c r="A260" s="67">
        <v>2</v>
      </c>
      <c r="B260" s="59">
        <v>3</v>
      </c>
      <c r="C260" s="59">
        <v>5</v>
      </c>
      <c r="D260" s="59">
        <v>1</v>
      </c>
      <c r="E260" s="59" t="s">
        <v>306</v>
      </c>
      <c r="F260" s="60" t="s">
        <v>195</v>
      </c>
      <c r="G260" s="69"/>
      <c r="H260" s="69"/>
      <c r="I260" s="69"/>
      <c r="J260" s="122">
        <f>SUBTOTAL(9,G260:I260)</f>
        <v>0</v>
      </c>
      <c r="K260" s="123" t="str">
        <f>IFERROR(J260/$J$18*100,"0.00")</f>
        <v>0.00</v>
      </c>
    </row>
    <row r="261" spans="1:11" ht="12.75" x14ac:dyDescent="0.2">
      <c r="A261" s="53">
        <v>2</v>
      </c>
      <c r="B261" s="54">
        <v>3</v>
      </c>
      <c r="C261" s="54">
        <v>5</v>
      </c>
      <c r="D261" s="54">
        <v>2</v>
      </c>
      <c r="E261" s="54"/>
      <c r="F261" s="66" t="s">
        <v>196</v>
      </c>
      <c r="G261" s="72">
        <f>+G262</f>
        <v>0</v>
      </c>
      <c r="H261" s="72">
        <f>+H262</f>
        <v>0</v>
      </c>
      <c r="I261" s="72">
        <f>+I262</f>
        <v>0</v>
      </c>
      <c r="J261" s="72">
        <f>+J262</f>
        <v>0</v>
      </c>
      <c r="K261" s="73" t="str">
        <f>+K262</f>
        <v>0.00</v>
      </c>
    </row>
    <row r="262" spans="1:11" ht="12.75" x14ac:dyDescent="0.2">
      <c r="A262" s="67">
        <v>2</v>
      </c>
      <c r="B262" s="59">
        <v>3</v>
      </c>
      <c r="C262" s="59">
        <v>5</v>
      </c>
      <c r="D262" s="59">
        <v>2</v>
      </c>
      <c r="E262" s="59" t="s">
        <v>306</v>
      </c>
      <c r="F262" s="60" t="s">
        <v>196</v>
      </c>
      <c r="G262" s="69"/>
      <c r="H262" s="69"/>
      <c r="I262" s="69"/>
      <c r="J262" s="122">
        <f>SUBTOTAL(9,G262:I262)</f>
        <v>0</v>
      </c>
      <c r="K262" s="123" t="str">
        <f>IFERROR(J262/$J$18*100,"0.00")</f>
        <v>0.00</v>
      </c>
    </row>
    <row r="263" spans="1:11" ht="12.75" x14ac:dyDescent="0.2">
      <c r="A263" s="53">
        <v>2</v>
      </c>
      <c r="B263" s="54">
        <v>3</v>
      </c>
      <c r="C263" s="54">
        <v>5</v>
      </c>
      <c r="D263" s="54">
        <v>3</v>
      </c>
      <c r="E263" s="54"/>
      <c r="F263" s="66" t="s">
        <v>197</v>
      </c>
      <c r="G263" s="72">
        <f>+G264</f>
        <v>0</v>
      </c>
      <c r="H263" s="72">
        <f>+H264</f>
        <v>0</v>
      </c>
      <c r="I263" s="72">
        <f>+I264</f>
        <v>0</v>
      </c>
      <c r="J263" s="72">
        <f>+J264</f>
        <v>0</v>
      </c>
      <c r="K263" s="73" t="str">
        <f>+K264</f>
        <v>0.00</v>
      </c>
    </row>
    <row r="264" spans="1:11" ht="12.75" x14ac:dyDescent="0.2">
      <c r="A264" s="67">
        <v>2</v>
      </c>
      <c r="B264" s="59">
        <v>3</v>
      </c>
      <c r="C264" s="59">
        <v>5</v>
      </c>
      <c r="D264" s="59">
        <v>3</v>
      </c>
      <c r="E264" s="59" t="s">
        <v>306</v>
      </c>
      <c r="F264" s="60" t="s">
        <v>197</v>
      </c>
      <c r="G264" s="61"/>
      <c r="H264" s="61"/>
      <c r="I264" s="61"/>
      <c r="J264" s="122">
        <f>SUBTOTAL(9,G264:I264)</f>
        <v>0</v>
      </c>
      <c r="K264" s="123" t="str">
        <f>IFERROR(J264/$J$18*100,"0.00")</f>
        <v>0.00</v>
      </c>
    </row>
    <row r="265" spans="1:11" ht="12.75" x14ac:dyDescent="0.2">
      <c r="A265" s="53">
        <v>2</v>
      </c>
      <c r="B265" s="54">
        <v>3</v>
      </c>
      <c r="C265" s="54">
        <v>5</v>
      </c>
      <c r="D265" s="54">
        <v>4</v>
      </c>
      <c r="E265" s="54"/>
      <c r="F265" s="66" t="s">
        <v>198</v>
      </c>
      <c r="G265" s="72">
        <f>+G266</f>
        <v>0</v>
      </c>
      <c r="H265" s="72">
        <f>+H266</f>
        <v>0</v>
      </c>
      <c r="I265" s="72">
        <f>+I266</f>
        <v>0</v>
      </c>
      <c r="J265" s="72">
        <f>+J266</f>
        <v>0</v>
      </c>
      <c r="K265" s="73" t="str">
        <f>+K266</f>
        <v>0.00</v>
      </c>
    </row>
    <row r="266" spans="1:11" ht="12.75" x14ac:dyDescent="0.2">
      <c r="A266" s="67">
        <v>2</v>
      </c>
      <c r="B266" s="59">
        <v>3</v>
      </c>
      <c r="C266" s="59">
        <v>5</v>
      </c>
      <c r="D266" s="59">
        <v>4</v>
      </c>
      <c r="E266" s="59" t="s">
        <v>306</v>
      </c>
      <c r="F266" s="60" t="s">
        <v>198</v>
      </c>
      <c r="G266" s="69"/>
      <c r="H266" s="69"/>
      <c r="I266" s="69"/>
      <c r="J266" s="122">
        <f>SUBTOTAL(9,G266:I266)</f>
        <v>0</v>
      </c>
      <c r="K266" s="123" t="str">
        <f>IFERROR(J266/$J$18*100,"0.00")</f>
        <v>0.00</v>
      </c>
    </row>
    <row r="267" spans="1:11" ht="12.75" x14ac:dyDescent="0.2">
      <c r="A267" s="53">
        <v>2</v>
      </c>
      <c r="B267" s="54">
        <v>3</v>
      </c>
      <c r="C267" s="54">
        <v>5</v>
      </c>
      <c r="D267" s="54">
        <v>5</v>
      </c>
      <c r="E267" s="54"/>
      <c r="F267" s="66" t="s">
        <v>353</v>
      </c>
      <c r="G267" s="72">
        <f>+G268</f>
        <v>0</v>
      </c>
      <c r="H267" s="72">
        <f>+H268</f>
        <v>0</v>
      </c>
      <c r="I267" s="72">
        <f>+I268</f>
        <v>0</v>
      </c>
      <c r="J267" s="72">
        <f>+J268</f>
        <v>0</v>
      </c>
      <c r="K267" s="73" t="str">
        <f>+K268</f>
        <v>0.00</v>
      </c>
    </row>
    <row r="268" spans="1:11" ht="12.75" x14ac:dyDescent="0.2">
      <c r="A268" s="67">
        <v>2</v>
      </c>
      <c r="B268" s="59">
        <v>3</v>
      </c>
      <c r="C268" s="59">
        <v>5</v>
      </c>
      <c r="D268" s="59">
        <v>5</v>
      </c>
      <c r="E268" s="59" t="s">
        <v>306</v>
      </c>
      <c r="F268" s="60" t="s">
        <v>199</v>
      </c>
      <c r="G268" s="61"/>
      <c r="H268" s="61"/>
      <c r="I268" s="61"/>
      <c r="J268" s="122">
        <f>SUBTOTAL(9,G268:I268)</f>
        <v>0</v>
      </c>
      <c r="K268" s="123" t="str">
        <f>IFERROR(J268/$J$18*100,"0.00")</f>
        <v>0.00</v>
      </c>
    </row>
    <row r="269" spans="1:11" ht="12.75" x14ac:dyDescent="0.2">
      <c r="A269" s="48">
        <v>2</v>
      </c>
      <c r="B269" s="49">
        <v>3</v>
      </c>
      <c r="C269" s="49">
        <v>6</v>
      </c>
      <c r="D269" s="49"/>
      <c r="E269" s="49"/>
      <c r="F269" s="50" t="s">
        <v>200</v>
      </c>
      <c r="G269" s="51">
        <f>+G270+G276+G280+G287+G295</f>
        <v>0</v>
      </c>
      <c r="H269" s="51">
        <f>+H270+H276+H280+H287+H295</f>
        <v>0</v>
      </c>
      <c r="I269" s="51">
        <f>+I270+I276+I280+I287+I295</f>
        <v>0</v>
      </c>
      <c r="J269" s="51">
        <f>+J270+J276+J280+J287+J295</f>
        <v>0</v>
      </c>
      <c r="K269" s="51">
        <f>+K270+K276+K280+K287+K295</f>
        <v>0</v>
      </c>
    </row>
    <row r="270" spans="1:11" ht="12.75" x14ac:dyDescent="0.2">
      <c r="A270" s="53">
        <v>2</v>
      </c>
      <c r="B270" s="54">
        <v>3</v>
      </c>
      <c r="C270" s="54">
        <v>6</v>
      </c>
      <c r="D270" s="54">
        <v>1</v>
      </c>
      <c r="E270" s="54"/>
      <c r="F270" s="66" t="s">
        <v>201</v>
      </c>
      <c r="G270" s="72">
        <f>+G271+G272+G273+G274</f>
        <v>0</v>
      </c>
      <c r="H270" s="72">
        <f>+H271+H272+H273+H274</f>
        <v>0</v>
      </c>
      <c r="I270" s="72">
        <f>+I271+I272+I273+I274</f>
        <v>0</v>
      </c>
      <c r="J270" s="72">
        <f>+J271+J272+J273+J274</f>
        <v>0</v>
      </c>
      <c r="K270" s="73">
        <f>+K271+K272+K273+K274</f>
        <v>0</v>
      </c>
    </row>
    <row r="271" spans="1:11" ht="12.75" x14ac:dyDescent="0.2">
      <c r="A271" s="67">
        <v>2</v>
      </c>
      <c r="B271" s="59">
        <v>3</v>
      </c>
      <c r="C271" s="59">
        <v>6</v>
      </c>
      <c r="D271" s="59">
        <v>1</v>
      </c>
      <c r="E271" s="59" t="s">
        <v>306</v>
      </c>
      <c r="F271" s="60" t="s">
        <v>202</v>
      </c>
      <c r="G271" s="61"/>
      <c r="H271" s="61"/>
      <c r="I271" s="61"/>
      <c r="J271" s="122">
        <f>SUBTOTAL(9,G271:I271)</f>
        <v>0</v>
      </c>
      <c r="K271" s="123" t="str">
        <f>IFERROR(J271/$J$18*100,"0.00")</f>
        <v>0.00</v>
      </c>
    </row>
    <row r="272" spans="1:11" ht="12.75" x14ac:dyDescent="0.2">
      <c r="A272" s="67">
        <v>2</v>
      </c>
      <c r="B272" s="59">
        <v>3</v>
      </c>
      <c r="C272" s="59">
        <v>6</v>
      </c>
      <c r="D272" s="59">
        <v>1</v>
      </c>
      <c r="E272" s="59" t="s">
        <v>307</v>
      </c>
      <c r="F272" s="60" t="s">
        <v>203</v>
      </c>
      <c r="G272" s="61"/>
      <c r="H272" s="61"/>
      <c r="I272" s="61"/>
      <c r="J272" s="122">
        <f>SUBTOTAL(9,G272:I272)</f>
        <v>0</v>
      </c>
      <c r="K272" s="123" t="str">
        <f>IFERROR(J272/$J$18*100,"0.00")</f>
        <v>0.00</v>
      </c>
    </row>
    <row r="273" spans="1:11" ht="12.75" x14ac:dyDescent="0.2">
      <c r="A273" s="67">
        <v>2</v>
      </c>
      <c r="B273" s="59">
        <v>3</v>
      </c>
      <c r="C273" s="59">
        <v>6</v>
      </c>
      <c r="D273" s="59">
        <v>1</v>
      </c>
      <c r="E273" s="59" t="s">
        <v>308</v>
      </c>
      <c r="F273" s="60" t="s">
        <v>204</v>
      </c>
      <c r="G273" s="61"/>
      <c r="H273" s="61"/>
      <c r="I273" s="61"/>
      <c r="J273" s="122">
        <f>SUBTOTAL(9,G273:I273)</f>
        <v>0</v>
      </c>
      <c r="K273" s="123" t="str">
        <f>IFERROR(J273/$J$18*100,"0.00")</f>
        <v>0.00</v>
      </c>
    </row>
    <row r="274" spans="1:11" ht="12.75" x14ac:dyDescent="0.2">
      <c r="A274" s="67">
        <v>2</v>
      </c>
      <c r="B274" s="59">
        <v>3</v>
      </c>
      <c r="C274" s="59">
        <v>6</v>
      </c>
      <c r="D274" s="59">
        <v>1</v>
      </c>
      <c r="E274" s="59" t="s">
        <v>309</v>
      </c>
      <c r="F274" s="60" t="s">
        <v>205</v>
      </c>
      <c r="G274" s="61"/>
      <c r="H274" s="61"/>
      <c r="I274" s="61"/>
      <c r="J274" s="122">
        <f>SUBTOTAL(9,G274:I274)</f>
        <v>0</v>
      </c>
      <c r="K274" s="123" t="str">
        <f>IFERROR(J274/$J$18*100,"0.00")</f>
        <v>0.00</v>
      </c>
    </row>
    <row r="275" spans="1:11" ht="12.75" x14ac:dyDescent="0.2">
      <c r="A275" s="67">
        <v>2</v>
      </c>
      <c r="B275" s="59">
        <v>3</v>
      </c>
      <c r="C275" s="59">
        <v>6</v>
      </c>
      <c r="D275" s="59">
        <v>1</v>
      </c>
      <c r="E275" s="59" t="s">
        <v>310</v>
      </c>
      <c r="F275" s="60" t="s">
        <v>206</v>
      </c>
      <c r="G275" s="69"/>
      <c r="H275" s="69"/>
      <c r="I275" s="69"/>
      <c r="J275" s="122">
        <f>SUBTOTAL(9,G275:I275)</f>
        <v>0</v>
      </c>
      <c r="K275" s="123" t="str">
        <f>IFERROR(J275/$J$18*100,"0.00")</f>
        <v>0.00</v>
      </c>
    </row>
    <row r="276" spans="1:11" ht="12.75" x14ac:dyDescent="0.2">
      <c r="A276" s="53">
        <v>2</v>
      </c>
      <c r="B276" s="54">
        <v>3</v>
      </c>
      <c r="C276" s="54">
        <v>6</v>
      </c>
      <c r="D276" s="54">
        <v>2</v>
      </c>
      <c r="E276" s="54"/>
      <c r="F276" s="66" t="s">
        <v>207</v>
      </c>
      <c r="G276" s="72">
        <f>+G277+G278+G279</f>
        <v>0</v>
      </c>
      <c r="H276" s="72">
        <f>+H277+H278+H279</f>
        <v>0</v>
      </c>
      <c r="I276" s="72">
        <f>+I277+I278+I279</f>
        <v>0</v>
      </c>
      <c r="J276" s="72">
        <f>+J277+J278+J279</f>
        <v>0</v>
      </c>
      <c r="K276" s="73">
        <f>+K277+K278+K279</f>
        <v>0</v>
      </c>
    </row>
    <row r="277" spans="1:11" ht="12.75" x14ac:dyDescent="0.2">
      <c r="A277" s="67">
        <v>2</v>
      </c>
      <c r="B277" s="59">
        <v>3</v>
      </c>
      <c r="C277" s="59">
        <v>6</v>
      </c>
      <c r="D277" s="59">
        <v>2</v>
      </c>
      <c r="E277" s="59" t="s">
        <v>306</v>
      </c>
      <c r="F277" s="60" t="s">
        <v>208</v>
      </c>
      <c r="G277" s="61"/>
      <c r="H277" s="61"/>
      <c r="I277" s="61"/>
      <c r="J277" s="122">
        <f>SUBTOTAL(9,G277:I277)</f>
        <v>0</v>
      </c>
      <c r="K277" s="123" t="str">
        <f>IFERROR(J277/$J$18*100,"0.00")</f>
        <v>0.00</v>
      </c>
    </row>
    <row r="278" spans="1:11" ht="12.75" x14ac:dyDescent="0.2">
      <c r="A278" s="67">
        <v>2</v>
      </c>
      <c r="B278" s="59">
        <v>3</v>
      </c>
      <c r="C278" s="59">
        <v>6</v>
      </c>
      <c r="D278" s="59">
        <v>2</v>
      </c>
      <c r="E278" s="59" t="s">
        <v>307</v>
      </c>
      <c r="F278" s="60" t="s">
        <v>209</v>
      </c>
      <c r="G278" s="61"/>
      <c r="H278" s="61"/>
      <c r="I278" s="61"/>
      <c r="J278" s="122">
        <f>SUBTOTAL(9,G278:I278)</f>
        <v>0</v>
      </c>
      <c r="K278" s="123" t="str">
        <f>IFERROR(J278/$J$18*100,"0.00")</f>
        <v>0.00</v>
      </c>
    </row>
    <row r="279" spans="1:11" ht="12.75" x14ac:dyDescent="0.2">
      <c r="A279" s="67">
        <v>2</v>
      </c>
      <c r="B279" s="59">
        <v>3</v>
      </c>
      <c r="C279" s="59">
        <v>6</v>
      </c>
      <c r="D279" s="59">
        <v>2</v>
      </c>
      <c r="E279" s="59" t="s">
        <v>308</v>
      </c>
      <c r="F279" s="60" t="s">
        <v>210</v>
      </c>
      <c r="G279" s="69"/>
      <c r="H279" s="69"/>
      <c r="I279" s="69"/>
      <c r="J279" s="122">
        <f>SUBTOTAL(9,G279:I279)</f>
        <v>0</v>
      </c>
      <c r="K279" s="123" t="str">
        <f>IFERROR(J279/$J$18*100,"0.00")</f>
        <v>0.00</v>
      </c>
    </row>
    <row r="280" spans="1:11" ht="12.75" x14ac:dyDescent="0.2">
      <c r="A280" s="53">
        <v>2</v>
      </c>
      <c r="B280" s="54">
        <v>3</v>
      </c>
      <c r="C280" s="54">
        <v>6</v>
      </c>
      <c r="D280" s="54">
        <v>3</v>
      </c>
      <c r="E280" s="54"/>
      <c r="F280" s="66" t="s">
        <v>211</v>
      </c>
      <c r="G280" s="72">
        <f>+G281+G282+G283+G284+G285+G286</f>
        <v>0</v>
      </c>
      <c r="H280" s="72">
        <f>+H281+H282+H283+H284+H285+H286</f>
        <v>0</v>
      </c>
      <c r="I280" s="72">
        <f>+I281+I282+I283+I284+I285+I286</f>
        <v>0</v>
      </c>
      <c r="J280" s="72">
        <f>+J281+J282+J283+J284+J285+J286</f>
        <v>0</v>
      </c>
      <c r="K280" s="73">
        <f>+K281+K282+K283+K284+K285+K286</f>
        <v>0</v>
      </c>
    </row>
    <row r="281" spans="1:11" ht="12.75" x14ac:dyDescent="0.2">
      <c r="A281" s="67">
        <v>2</v>
      </c>
      <c r="B281" s="59">
        <v>3</v>
      </c>
      <c r="C281" s="59">
        <v>6</v>
      </c>
      <c r="D281" s="59">
        <v>3</v>
      </c>
      <c r="E281" s="59" t="s">
        <v>306</v>
      </c>
      <c r="F281" s="60" t="s">
        <v>212</v>
      </c>
      <c r="G281" s="61"/>
      <c r="H281" s="61"/>
      <c r="I281" s="61"/>
      <c r="J281" s="122">
        <f t="shared" ref="J281:J286" si="12">SUBTOTAL(9,G281:I281)</f>
        <v>0</v>
      </c>
      <c r="K281" s="123" t="str">
        <f t="shared" ref="K281:K286" si="13">IFERROR(J281/$J$18*100,"0.00")</f>
        <v>0.00</v>
      </c>
    </row>
    <row r="282" spans="1:11" ht="12.75" x14ac:dyDescent="0.2">
      <c r="A282" s="67">
        <v>2</v>
      </c>
      <c r="B282" s="59">
        <v>3</v>
      </c>
      <c r="C282" s="59">
        <v>6</v>
      </c>
      <c r="D282" s="59">
        <v>3</v>
      </c>
      <c r="E282" s="59" t="s">
        <v>307</v>
      </c>
      <c r="F282" s="60" t="s">
        <v>213</v>
      </c>
      <c r="G282" s="61"/>
      <c r="H282" s="61"/>
      <c r="I282" s="61"/>
      <c r="J282" s="122">
        <f t="shared" si="12"/>
        <v>0</v>
      </c>
      <c r="K282" s="123" t="str">
        <f t="shared" si="13"/>
        <v>0.00</v>
      </c>
    </row>
    <row r="283" spans="1:11" ht="12.75" x14ac:dyDescent="0.2">
      <c r="A283" s="67">
        <v>2</v>
      </c>
      <c r="B283" s="59">
        <v>3</v>
      </c>
      <c r="C283" s="59">
        <v>6</v>
      </c>
      <c r="D283" s="59">
        <v>3</v>
      </c>
      <c r="E283" s="59" t="s">
        <v>308</v>
      </c>
      <c r="F283" s="60" t="s">
        <v>214</v>
      </c>
      <c r="G283" s="61"/>
      <c r="H283" s="61"/>
      <c r="I283" s="61"/>
      <c r="J283" s="122">
        <f t="shared" si="12"/>
        <v>0</v>
      </c>
      <c r="K283" s="123" t="str">
        <f t="shared" si="13"/>
        <v>0.00</v>
      </c>
    </row>
    <row r="284" spans="1:11" ht="12.75" x14ac:dyDescent="0.2">
      <c r="A284" s="67">
        <v>2</v>
      </c>
      <c r="B284" s="59">
        <v>3</v>
      </c>
      <c r="C284" s="59">
        <v>6</v>
      </c>
      <c r="D284" s="59">
        <v>3</v>
      </c>
      <c r="E284" s="59" t="s">
        <v>309</v>
      </c>
      <c r="F284" s="75" t="s">
        <v>215</v>
      </c>
      <c r="G284" s="61"/>
      <c r="H284" s="61"/>
      <c r="I284" s="61"/>
      <c r="J284" s="122">
        <f t="shared" si="12"/>
        <v>0</v>
      </c>
      <c r="K284" s="123" t="str">
        <f t="shared" si="13"/>
        <v>0.00</v>
      </c>
    </row>
    <row r="285" spans="1:11" ht="12.75" x14ac:dyDescent="0.2">
      <c r="A285" s="67">
        <v>2</v>
      </c>
      <c r="B285" s="59">
        <v>3</v>
      </c>
      <c r="C285" s="59">
        <v>6</v>
      </c>
      <c r="D285" s="59">
        <v>3</v>
      </c>
      <c r="E285" s="59" t="s">
        <v>310</v>
      </c>
      <c r="F285" s="60" t="s">
        <v>216</v>
      </c>
      <c r="G285" s="61"/>
      <c r="H285" s="61"/>
      <c r="I285" s="61"/>
      <c r="J285" s="122">
        <f t="shared" si="12"/>
        <v>0</v>
      </c>
      <c r="K285" s="123" t="str">
        <f t="shared" si="13"/>
        <v>0.00</v>
      </c>
    </row>
    <row r="286" spans="1:11" ht="12.75" x14ac:dyDescent="0.2">
      <c r="A286" s="67">
        <v>2</v>
      </c>
      <c r="B286" s="59">
        <v>3</v>
      </c>
      <c r="C286" s="59">
        <v>6</v>
      </c>
      <c r="D286" s="59">
        <v>3</v>
      </c>
      <c r="E286" s="59" t="s">
        <v>322</v>
      </c>
      <c r="F286" s="60" t="s">
        <v>217</v>
      </c>
      <c r="G286" s="69"/>
      <c r="H286" s="69"/>
      <c r="I286" s="69"/>
      <c r="J286" s="122">
        <f t="shared" si="12"/>
        <v>0</v>
      </c>
      <c r="K286" s="123" t="str">
        <f t="shared" si="13"/>
        <v>0.00</v>
      </c>
    </row>
    <row r="287" spans="1:11" ht="12.75" x14ac:dyDescent="0.2">
      <c r="A287" s="53">
        <v>2</v>
      </c>
      <c r="B287" s="54">
        <v>3</v>
      </c>
      <c r="C287" s="54">
        <v>6</v>
      </c>
      <c r="D287" s="54">
        <v>4</v>
      </c>
      <c r="E287" s="54"/>
      <c r="F287" s="66" t="s">
        <v>21</v>
      </c>
      <c r="G287" s="72">
        <f>+G288+G289+G290+G291+G292+G293+G294</f>
        <v>0</v>
      </c>
      <c r="H287" s="72">
        <f>+H288+H289+H290+H291+H292+H293+H294</f>
        <v>0</v>
      </c>
      <c r="I287" s="72">
        <f>+I288+I289+I290+I291+I292+I293+I294</f>
        <v>0</v>
      </c>
      <c r="J287" s="72">
        <f>+J288+J289+J290+J291+J292+J293+J294</f>
        <v>0</v>
      </c>
      <c r="K287" s="73">
        <f>+K288+K289+K290+K291+K292+K293+K294</f>
        <v>0</v>
      </c>
    </row>
    <row r="288" spans="1:11" ht="12.75" x14ac:dyDescent="0.2">
      <c r="A288" s="67">
        <v>2</v>
      </c>
      <c r="B288" s="59">
        <v>3</v>
      </c>
      <c r="C288" s="59">
        <v>6</v>
      </c>
      <c r="D288" s="59">
        <v>4</v>
      </c>
      <c r="E288" s="59" t="s">
        <v>306</v>
      </c>
      <c r="F288" s="60" t="s">
        <v>218</v>
      </c>
      <c r="G288" s="61"/>
      <c r="H288" s="61"/>
      <c r="I288" s="61"/>
      <c r="J288" s="122">
        <f t="shared" ref="J288:J294" si="14">SUBTOTAL(9,G288:I288)</f>
        <v>0</v>
      </c>
      <c r="K288" s="123" t="str">
        <f t="shared" ref="K288:K294" si="15">IFERROR(J288/$J$18*100,"0.00")</f>
        <v>0.00</v>
      </c>
    </row>
    <row r="289" spans="1:11" ht="12.75" x14ac:dyDescent="0.2">
      <c r="A289" s="67">
        <v>2</v>
      </c>
      <c r="B289" s="59">
        <v>3</v>
      </c>
      <c r="C289" s="59">
        <v>6</v>
      </c>
      <c r="D289" s="59">
        <v>4</v>
      </c>
      <c r="E289" s="59" t="s">
        <v>307</v>
      </c>
      <c r="F289" s="60" t="s">
        <v>219</v>
      </c>
      <c r="G289" s="61"/>
      <c r="H289" s="61"/>
      <c r="I289" s="61"/>
      <c r="J289" s="122">
        <f t="shared" si="14"/>
        <v>0</v>
      </c>
      <c r="K289" s="123" t="str">
        <f t="shared" si="15"/>
        <v>0.00</v>
      </c>
    </row>
    <row r="290" spans="1:11" ht="12.75" x14ac:dyDescent="0.2">
      <c r="A290" s="67">
        <v>2</v>
      </c>
      <c r="B290" s="59">
        <v>3</v>
      </c>
      <c r="C290" s="59">
        <v>6</v>
      </c>
      <c r="D290" s="59">
        <v>4</v>
      </c>
      <c r="E290" s="59" t="s">
        <v>308</v>
      </c>
      <c r="F290" s="60" t="s">
        <v>220</v>
      </c>
      <c r="G290" s="61"/>
      <c r="H290" s="61"/>
      <c r="I290" s="61"/>
      <c r="J290" s="122">
        <f t="shared" si="14"/>
        <v>0</v>
      </c>
      <c r="K290" s="123" t="str">
        <f t="shared" si="15"/>
        <v>0.00</v>
      </c>
    </row>
    <row r="291" spans="1:11" ht="12.75" x14ac:dyDescent="0.2">
      <c r="A291" s="67">
        <v>2</v>
      </c>
      <c r="B291" s="59">
        <v>3</v>
      </c>
      <c r="C291" s="59">
        <v>6</v>
      </c>
      <c r="D291" s="59">
        <v>4</v>
      </c>
      <c r="E291" s="59" t="s">
        <v>309</v>
      </c>
      <c r="F291" s="60" t="s">
        <v>221</v>
      </c>
      <c r="G291" s="61"/>
      <c r="H291" s="61"/>
      <c r="I291" s="61"/>
      <c r="J291" s="122">
        <f t="shared" si="14"/>
        <v>0</v>
      </c>
      <c r="K291" s="123" t="str">
        <f t="shared" si="15"/>
        <v>0.00</v>
      </c>
    </row>
    <row r="292" spans="1:11" ht="12.75" x14ac:dyDescent="0.2">
      <c r="A292" s="67">
        <v>2</v>
      </c>
      <c r="B292" s="59">
        <v>3</v>
      </c>
      <c r="C292" s="59">
        <v>6</v>
      </c>
      <c r="D292" s="59">
        <v>4</v>
      </c>
      <c r="E292" s="59" t="s">
        <v>310</v>
      </c>
      <c r="F292" s="60" t="s">
        <v>222</v>
      </c>
      <c r="G292" s="61"/>
      <c r="H292" s="61"/>
      <c r="I292" s="61"/>
      <c r="J292" s="122">
        <f t="shared" si="14"/>
        <v>0</v>
      </c>
      <c r="K292" s="123" t="str">
        <f t="shared" si="15"/>
        <v>0.00</v>
      </c>
    </row>
    <row r="293" spans="1:11" ht="12.75" x14ac:dyDescent="0.2">
      <c r="A293" s="67">
        <v>2</v>
      </c>
      <c r="B293" s="59">
        <v>3</v>
      </c>
      <c r="C293" s="59">
        <v>6</v>
      </c>
      <c r="D293" s="59">
        <v>4</v>
      </c>
      <c r="E293" s="59" t="s">
        <v>322</v>
      </c>
      <c r="F293" s="60" t="s">
        <v>223</v>
      </c>
      <c r="G293" s="61"/>
      <c r="H293" s="61"/>
      <c r="I293" s="61"/>
      <c r="J293" s="122">
        <f t="shared" si="14"/>
        <v>0</v>
      </c>
      <c r="K293" s="123" t="str">
        <f t="shared" si="15"/>
        <v>0.00</v>
      </c>
    </row>
    <row r="294" spans="1:11" ht="12.75" x14ac:dyDescent="0.2">
      <c r="A294" s="67">
        <v>2</v>
      </c>
      <c r="B294" s="59">
        <v>3</v>
      </c>
      <c r="C294" s="59">
        <v>6</v>
      </c>
      <c r="D294" s="59">
        <v>4</v>
      </c>
      <c r="E294" s="59" t="s">
        <v>324</v>
      </c>
      <c r="F294" s="60" t="s">
        <v>224</v>
      </c>
      <c r="G294" s="69"/>
      <c r="H294" s="69"/>
      <c r="I294" s="69"/>
      <c r="J294" s="122">
        <f t="shared" si="14"/>
        <v>0</v>
      </c>
      <c r="K294" s="123" t="str">
        <f t="shared" si="15"/>
        <v>0.00</v>
      </c>
    </row>
    <row r="295" spans="1:11" ht="12.75" x14ac:dyDescent="0.2">
      <c r="A295" s="53">
        <v>2</v>
      </c>
      <c r="B295" s="54">
        <v>3</v>
      </c>
      <c r="C295" s="54">
        <v>6</v>
      </c>
      <c r="D295" s="54">
        <v>9</v>
      </c>
      <c r="E295" s="54"/>
      <c r="F295" s="66" t="s">
        <v>225</v>
      </c>
      <c r="G295" s="72">
        <f>+G296</f>
        <v>0</v>
      </c>
      <c r="H295" s="72">
        <f>+H296</f>
        <v>0</v>
      </c>
      <c r="I295" s="72">
        <f>+I296</f>
        <v>0</v>
      </c>
      <c r="J295" s="72">
        <f>+J296</f>
        <v>0</v>
      </c>
      <c r="K295" s="73" t="str">
        <f>+K296</f>
        <v>0.00</v>
      </c>
    </row>
    <row r="296" spans="1:11" ht="12.75" x14ac:dyDescent="0.2">
      <c r="A296" s="67">
        <v>2</v>
      </c>
      <c r="B296" s="59">
        <v>3</v>
      </c>
      <c r="C296" s="59">
        <v>6</v>
      </c>
      <c r="D296" s="59">
        <v>9</v>
      </c>
      <c r="E296" s="59" t="s">
        <v>306</v>
      </c>
      <c r="F296" s="60" t="s">
        <v>225</v>
      </c>
      <c r="G296" s="69"/>
      <c r="H296" s="69"/>
      <c r="I296" s="69"/>
      <c r="J296" s="122">
        <f>SUBTOTAL(9,G296:I296)</f>
        <v>0</v>
      </c>
      <c r="K296" s="123" t="str">
        <f>IFERROR(J296/$J$18*100,"0.00")</f>
        <v>0.00</v>
      </c>
    </row>
    <row r="297" spans="1:11" ht="12.75" x14ac:dyDescent="0.2">
      <c r="A297" s="48">
        <v>2</v>
      </c>
      <c r="B297" s="49">
        <v>3</v>
      </c>
      <c r="C297" s="49">
        <v>7</v>
      </c>
      <c r="D297" s="49"/>
      <c r="E297" s="49"/>
      <c r="F297" s="50" t="s">
        <v>354</v>
      </c>
      <c r="G297" s="51">
        <f>+G298+G306</f>
        <v>0</v>
      </c>
      <c r="H297" s="51">
        <f>+H298+H306</f>
        <v>0</v>
      </c>
      <c r="I297" s="51">
        <f>+I298+I306</f>
        <v>0</v>
      </c>
      <c r="J297" s="51">
        <f>+J298+J306</f>
        <v>0</v>
      </c>
      <c r="K297" s="52">
        <f>+K298+K306</f>
        <v>0</v>
      </c>
    </row>
    <row r="298" spans="1:11" ht="12.75" x14ac:dyDescent="0.2">
      <c r="A298" s="53">
        <v>2</v>
      </c>
      <c r="B298" s="54">
        <v>3</v>
      </c>
      <c r="C298" s="54">
        <v>7</v>
      </c>
      <c r="D298" s="54">
        <v>1</v>
      </c>
      <c r="E298" s="54"/>
      <c r="F298" s="66" t="s">
        <v>226</v>
      </c>
      <c r="G298" s="72">
        <f>+G299+G300+G301+G302+G303+G304+G305</f>
        <v>0</v>
      </c>
      <c r="H298" s="72">
        <f>+H299+H300+H301+H302+H303+H304+H305</f>
        <v>0</v>
      </c>
      <c r="I298" s="72">
        <f>+I299+I300+I301+I302+I303+I304+I305</f>
        <v>0</v>
      </c>
      <c r="J298" s="72">
        <f>+J299+J300+J301+J302+J303+J304+J305</f>
        <v>0</v>
      </c>
      <c r="K298" s="73">
        <f>+K299+K300+K301+K302+K303+K304+K305</f>
        <v>0</v>
      </c>
    </row>
    <row r="299" spans="1:11" ht="12.75" x14ac:dyDescent="0.2">
      <c r="A299" s="67">
        <v>2</v>
      </c>
      <c r="B299" s="59">
        <v>3</v>
      </c>
      <c r="C299" s="59">
        <v>7</v>
      </c>
      <c r="D299" s="59">
        <v>1</v>
      </c>
      <c r="E299" s="59" t="s">
        <v>306</v>
      </c>
      <c r="F299" s="60" t="s">
        <v>227</v>
      </c>
      <c r="G299" s="61"/>
      <c r="H299" s="61"/>
      <c r="I299" s="61"/>
      <c r="J299" s="122">
        <f t="shared" ref="J299:J305" si="16">SUBTOTAL(9,G299:I299)</f>
        <v>0</v>
      </c>
      <c r="K299" s="123" t="str">
        <f t="shared" ref="K299:K305" si="17">IFERROR(J299/$J$18*100,"0.00")</f>
        <v>0.00</v>
      </c>
    </row>
    <row r="300" spans="1:11" ht="12.75" x14ac:dyDescent="0.2">
      <c r="A300" s="67">
        <v>2</v>
      </c>
      <c r="B300" s="59">
        <v>3</v>
      </c>
      <c r="C300" s="59">
        <v>7</v>
      </c>
      <c r="D300" s="59">
        <v>1</v>
      </c>
      <c r="E300" s="59" t="s">
        <v>307</v>
      </c>
      <c r="F300" s="60" t="s">
        <v>228</v>
      </c>
      <c r="G300" s="61"/>
      <c r="H300" s="61"/>
      <c r="I300" s="61"/>
      <c r="J300" s="122">
        <f t="shared" si="16"/>
        <v>0</v>
      </c>
      <c r="K300" s="123" t="str">
        <f t="shared" si="17"/>
        <v>0.00</v>
      </c>
    </row>
    <row r="301" spans="1:11" ht="12.75" x14ac:dyDescent="0.2">
      <c r="A301" s="67">
        <v>2</v>
      </c>
      <c r="B301" s="59">
        <v>3</v>
      </c>
      <c r="C301" s="59">
        <v>7</v>
      </c>
      <c r="D301" s="59">
        <v>1</v>
      </c>
      <c r="E301" s="59" t="s">
        <v>308</v>
      </c>
      <c r="F301" s="60" t="s">
        <v>229</v>
      </c>
      <c r="G301" s="61"/>
      <c r="H301" s="61"/>
      <c r="I301" s="61"/>
      <c r="J301" s="122">
        <f t="shared" si="16"/>
        <v>0</v>
      </c>
      <c r="K301" s="123" t="str">
        <f t="shared" si="17"/>
        <v>0.00</v>
      </c>
    </row>
    <row r="302" spans="1:11" ht="12.75" x14ac:dyDescent="0.2">
      <c r="A302" s="67">
        <v>2</v>
      </c>
      <c r="B302" s="59">
        <v>3</v>
      </c>
      <c r="C302" s="59">
        <v>7</v>
      </c>
      <c r="D302" s="59">
        <v>1</v>
      </c>
      <c r="E302" s="59" t="s">
        <v>309</v>
      </c>
      <c r="F302" s="60" t="s">
        <v>230</v>
      </c>
      <c r="G302" s="61"/>
      <c r="H302" s="61"/>
      <c r="I302" s="61"/>
      <c r="J302" s="122">
        <f t="shared" si="16"/>
        <v>0</v>
      </c>
      <c r="K302" s="123" t="str">
        <f t="shared" si="17"/>
        <v>0.00</v>
      </c>
    </row>
    <row r="303" spans="1:11" ht="12.75" x14ac:dyDescent="0.2">
      <c r="A303" s="67">
        <v>2</v>
      </c>
      <c r="B303" s="59">
        <v>3</v>
      </c>
      <c r="C303" s="59">
        <v>7</v>
      </c>
      <c r="D303" s="59">
        <v>1</v>
      </c>
      <c r="E303" s="59" t="s">
        <v>310</v>
      </c>
      <c r="F303" s="60" t="s">
        <v>231</v>
      </c>
      <c r="G303" s="61"/>
      <c r="H303" s="61"/>
      <c r="I303" s="61"/>
      <c r="J303" s="122">
        <f t="shared" si="16"/>
        <v>0</v>
      </c>
      <c r="K303" s="123" t="str">
        <f t="shared" si="17"/>
        <v>0.00</v>
      </c>
    </row>
    <row r="304" spans="1:11" ht="12.75" x14ac:dyDescent="0.2">
      <c r="A304" s="67">
        <v>2</v>
      </c>
      <c r="B304" s="59">
        <v>3</v>
      </c>
      <c r="C304" s="59">
        <v>7</v>
      </c>
      <c r="D304" s="59">
        <v>1</v>
      </c>
      <c r="E304" s="59" t="s">
        <v>322</v>
      </c>
      <c r="F304" s="60" t="s">
        <v>232</v>
      </c>
      <c r="G304" s="61"/>
      <c r="H304" s="61"/>
      <c r="I304" s="61"/>
      <c r="J304" s="122">
        <f t="shared" si="16"/>
        <v>0</v>
      </c>
      <c r="K304" s="123" t="str">
        <f t="shared" si="17"/>
        <v>0.00</v>
      </c>
    </row>
    <row r="305" spans="1:11" ht="12.75" x14ac:dyDescent="0.2">
      <c r="A305" s="67">
        <v>2</v>
      </c>
      <c r="B305" s="59">
        <v>3</v>
      </c>
      <c r="C305" s="59">
        <v>7</v>
      </c>
      <c r="D305" s="59">
        <v>1</v>
      </c>
      <c r="E305" s="59" t="s">
        <v>324</v>
      </c>
      <c r="F305" s="60" t="s">
        <v>355</v>
      </c>
      <c r="G305" s="69"/>
      <c r="H305" s="69"/>
      <c r="I305" s="69"/>
      <c r="J305" s="122">
        <f t="shared" si="16"/>
        <v>0</v>
      </c>
      <c r="K305" s="123" t="str">
        <f t="shared" si="17"/>
        <v>0.00</v>
      </c>
    </row>
    <row r="306" spans="1:11" ht="12.75" x14ac:dyDescent="0.2">
      <c r="A306" s="53">
        <v>2</v>
      </c>
      <c r="B306" s="54">
        <v>3</v>
      </c>
      <c r="C306" s="54">
        <v>7</v>
      </c>
      <c r="D306" s="54">
        <v>2</v>
      </c>
      <c r="E306" s="54"/>
      <c r="F306" s="66" t="s">
        <v>233</v>
      </c>
      <c r="G306" s="72">
        <f>+G307+G308+G309+G310+G311+G312</f>
        <v>0</v>
      </c>
      <c r="H306" s="72">
        <f>+H307+H308+H309+H310+H311+H312</f>
        <v>0</v>
      </c>
      <c r="I306" s="72">
        <f>+I307+I308+I309+I310+I311+I312</f>
        <v>0</v>
      </c>
      <c r="J306" s="72">
        <f>+J307+J308+J309+J310+J311+J312</f>
        <v>0</v>
      </c>
      <c r="K306" s="73">
        <f>+K307+K308+K309+K310+K311+K312</f>
        <v>0</v>
      </c>
    </row>
    <row r="307" spans="1:11" ht="12.75" x14ac:dyDescent="0.2">
      <c r="A307" s="58">
        <v>2</v>
      </c>
      <c r="B307" s="59">
        <v>3</v>
      </c>
      <c r="C307" s="59">
        <v>7</v>
      </c>
      <c r="D307" s="59">
        <v>2</v>
      </c>
      <c r="E307" s="59" t="s">
        <v>306</v>
      </c>
      <c r="F307" s="60" t="s">
        <v>234</v>
      </c>
      <c r="G307" s="61"/>
      <c r="H307" s="61"/>
      <c r="I307" s="61"/>
      <c r="J307" s="122">
        <f t="shared" ref="J307:J312" si="18">SUBTOTAL(9,G307:I307)</f>
        <v>0</v>
      </c>
      <c r="K307" s="123" t="str">
        <f t="shared" ref="K307:K312" si="19">IFERROR(J307/$J$18*100,"0.00")</f>
        <v>0.00</v>
      </c>
    </row>
    <row r="308" spans="1:11" ht="12.75" x14ac:dyDescent="0.2">
      <c r="A308" s="58">
        <v>2</v>
      </c>
      <c r="B308" s="59">
        <v>3</v>
      </c>
      <c r="C308" s="59">
        <v>7</v>
      </c>
      <c r="D308" s="59">
        <v>2</v>
      </c>
      <c r="E308" s="59" t="s">
        <v>307</v>
      </c>
      <c r="F308" s="60" t="s">
        <v>235</v>
      </c>
      <c r="G308" s="61"/>
      <c r="H308" s="61"/>
      <c r="I308" s="61"/>
      <c r="J308" s="122">
        <f t="shared" si="18"/>
        <v>0</v>
      </c>
      <c r="K308" s="123" t="str">
        <f t="shared" si="19"/>
        <v>0.00</v>
      </c>
    </row>
    <row r="309" spans="1:11" ht="12.75" x14ac:dyDescent="0.2">
      <c r="A309" s="58">
        <v>2</v>
      </c>
      <c r="B309" s="59">
        <v>3</v>
      </c>
      <c r="C309" s="59">
        <v>7</v>
      </c>
      <c r="D309" s="59">
        <v>2</v>
      </c>
      <c r="E309" s="59" t="s">
        <v>308</v>
      </c>
      <c r="F309" s="60" t="s">
        <v>236</v>
      </c>
      <c r="G309" s="61"/>
      <c r="H309" s="61"/>
      <c r="I309" s="61"/>
      <c r="J309" s="122">
        <f t="shared" si="18"/>
        <v>0</v>
      </c>
      <c r="K309" s="123" t="str">
        <f t="shared" si="19"/>
        <v>0.00</v>
      </c>
    </row>
    <row r="310" spans="1:11" ht="12.75" x14ac:dyDescent="0.2">
      <c r="A310" s="58">
        <v>2</v>
      </c>
      <c r="B310" s="59">
        <v>3</v>
      </c>
      <c r="C310" s="59">
        <v>7</v>
      </c>
      <c r="D310" s="59">
        <v>2</v>
      </c>
      <c r="E310" s="59" t="s">
        <v>309</v>
      </c>
      <c r="F310" s="60" t="s">
        <v>237</v>
      </c>
      <c r="G310" s="61"/>
      <c r="H310" s="61"/>
      <c r="I310" s="61"/>
      <c r="J310" s="122">
        <f t="shared" si="18"/>
        <v>0</v>
      </c>
      <c r="K310" s="123" t="str">
        <f t="shared" si="19"/>
        <v>0.00</v>
      </c>
    </row>
    <row r="311" spans="1:11" ht="12.75" x14ac:dyDescent="0.2">
      <c r="A311" s="58">
        <v>2</v>
      </c>
      <c r="B311" s="59">
        <v>3</v>
      </c>
      <c r="C311" s="59">
        <v>7</v>
      </c>
      <c r="D311" s="59">
        <v>2</v>
      </c>
      <c r="E311" s="59" t="s">
        <v>310</v>
      </c>
      <c r="F311" s="60" t="s">
        <v>238</v>
      </c>
      <c r="G311" s="69"/>
      <c r="H311" s="69"/>
      <c r="I311" s="69"/>
      <c r="J311" s="122">
        <f t="shared" si="18"/>
        <v>0</v>
      </c>
      <c r="K311" s="123" t="str">
        <f t="shared" si="19"/>
        <v>0.00</v>
      </c>
    </row>
    <row r="312" spans="1:11" ht="12.75" x14ac:dyDescent="0.2">
      <c r="A312" s="75">
        <v>2</v>
      </c>
      <c r="B312" s="75">
        <v>3</v>
      </c>
      <c r="C312" s="75">
        <v>7</v>
      </c>
      <c r="D312" s="75">
        <v>2</v>
      </c>
      <c r="E312" s="75" t="s">
        <v>322</v>
      </c>
      <c r="F312" s="63" t="s">
        <v>356</v>
      </c>
      <c r="G312" s="69"/>
      <c r="H312" s="69"/>
      <c r="I312" s="69"/>
      <c r="J312" s="122">
        <f t="shared" si="18"/>
        <v>0</v>
      </c>
      <c r="K312" s="123" t="str">
        <f t="shared" si="19"/>
        <v>0.00</v>
      </c>
    </row>
    <row r="313" spans="1:11" ht="12.75" x14ac:dyDescent="0.2">
      <c r="A313" s="48">
        <v>2</v>
      </c>
      <c r="B313" s="49">
        <v>3</v>
      </c>
      <c r="C313" s="49">
        <v>8</v>
      </c>
      <c r="D313" s="49"/>
      <c r="E313" s="49"/>
      <c r="F313" s="50" t="s">
        <v>357</v>
      </c>
      <c r="G313" s="51">
        <f>+G314+G316</f>
        <v>0</v>
      </c>
      <c r="H313" s="51">
        <f>+H314+H316</f>
        <v>0</v>
      </c>
      <c r="I313" s="51">
        <f>+I314+I316</f>
        <v>0</v>
      </c>
      <c r="J313" s="51">
        <f>+J314+J316</f>
        <v>0</v>
      </c>
      <c r="K313" s="52">
        <f>+K314+K316</f>
        <v>0</v>
      </c>
    </row>
    <row r="314" spans="1:11" ht="12.75" x14ac:dyDescent="0.2">
      <c r="A314" s="78">
        <v>2</v>
      </c>
      <c r="B314" s="78">
        <v>3</v>
      </c>
      <c r="C314" s="78">
        <v>8</v>
      </c>
      <c r="D314" s="78">
        <v>1</v>
      </c>
      <c r="E314" s="78"/>
      <c r="F314" s="55" t="s">
        <v>358</v>
      </c>
      <c r="G314" s="56">
        <f>+G315</f>
        <v>0</v>
      </c>
      <c r="H314" s="56">
        <f>+H315</f>
        <v>0</v>
      </c>
      <c r="I314" s="56">
        <f>+I315</f>
        <v>0</v>
      </c>
      <c r="J314" s="56">
        <f>+J315</f>
        <v>0</v>
      </c>
      <c r="K314" s="57" t="str">
        <f>+K315</f>
        <v>0.00</v>
      </c>
    </row>
    <row r="315" spans="1:11" ht="12.75" x14ac:dyDescent="0.2">
      <c r="A315" s="75">
        <v>2</v>
      </c>
      <c r="B315" s="75">
        <v>3</v>
      </c>
      <c r="C315" s="75">
        <v>8</v>
      </c>
      <c r="D315" s="75">
        <v>1</v>
      </c>
      <c r="E315" s="75" t="s">
        <v>306</v>
      </c>
      <c r="F315" s="63" t="s">
        <v>358</v>
      </c>
      <c r="G315" s="69"/>
      <c r="H315" s="69"/>
      <c r="I315" s="69"/>
      <c r="J315" s="122">
        <f>SUBTOTAL(9,G315:I315)</f>
        <v>0</v>
      </c>
      <c r="K315" s="123" t="str">
        <f>IFERROR(J315/$J$18*100,"0.00")</f>
        <v>0.00</v>
      </c>
    </row>
    <row r="316" spans="1:11" ht="12.75" x14ac:dyDescent="0.2">
      <c r="A316" s="78">
        <v>2</v>
      </c>
      <c r="B316" s="78">
        <v>3</v>
      </c>
      <c r="C316" s="78">
        <v>8</v>
      </c>
      <c r="D316" s="78">
        <v>2</v>
      </c>
      <c r="E316" s="78"/>
      <c r="F316" s="55" t="s">
        <v>359</v>
      </c>
      <c r="G316" s="56">
        <f>+G317</f>
        <v>0</v>
      </c>
      <c r="H316" s="56">
        <f>+H317</f>
        <v>0</v>
      </c>
      <c r="I316" s="56">
        <f>+I317</f>
        <v>0</v>
      </c>
      <c r="J316" s="56">
        <f>+J317</f>
        <v>0</v>
      </c>
      <c r="K316" s="57" t="str">
        <f>+K317</f>
        <v>0.00</v>
      </c>
    </row>
    <row r="317" spans="1:11" ht="12.75" x14ac:dyDescent="0.2">
      <c r="A317" s="75">
        <v>2</v>
      </c>
      <c r="B317" s="75">
        <v>3</v>
      </c>
      <c r="C317" s="75">
        <v>8</v>
      </c>
      <c r="D317" s="75">
        <v>2</v>
      </c>
      <c r="E317" s="75" t="s">
        <v>306</v>
      </c>
      <c r="F317" s="63" t="s">
        <v>359</v>
      </c>
      <c r="G317" s="69"/>
      <c r="H317" s="69"/>
      <c r="I317" s="69"/>
      <c r="J317" s="122">
        <f>SUBTOTAL(9,G317:I317)</f>
        <v>0</v>
      </c>
      <c r="K317" s="123" t="str">
        <f>IFERROR(J317/$J$18*100,"0.00")</f>
        <v>0.00</v>
      </c>
    </row>
    <row r="318" spans="1:11" ht="12.75" x14ac:dyDescent="0.2">
      <c r="A318" s="48">
        <v>2</v>
      </c>
      <c r="B318" s="49">
        <v>3</v>
      </c>
      <c r="C318" s="49">
        <v>9</v>
      </c>
      <c r="D318" s="49"/>
      <c r="E318" s="49"/>
      <c r="F318" s="50" t="s">
        <v>22</v>
      </c>
      <c r="G318" s="51">
        <f>+G319+G321+G323+G325+G327+G329+G331+G333+G335</f>
        <v>0</v>
      </c>
      <c r="H318" s="51">
        <f>+H319+H321+H323+H325+H327+H329+H331+H333+H335</f>
        <v>0</v>
      </c>
      <c r="I318" s="51">
        <f>+I319+I321+I323+I325+I327+I329+I331+I333+I335</f>
        <v>0</v>
      </c>
      <c r="J318" s="51">
        <f>+J319+J321+J323+J325+J327+J329+J331+J333+J335</f>
        <v>0</v>
      </c>
      <c r="K318" s="52">
        <f>+K319+K321+K323+K325+K327+K329+K331+K333+K335</f>
        <v>0</v>
      </c>
    </row>
    <row r="319" spans="1:11" ht="12.75" x14ac:dyDescent="0.2">
      <c r="A319" s="53">
        <v>2</v>
      </c>
      <c r="B319" s="54">
        <v>3</v>
      </c>
      <c r="C319" s="54">
        <v>9</v>
      </c>
      <c r="D319" s="54">
        <v>1</v>
      </c>
      <c r="E319" s="54"/>
      <c r="F319" s="66" t="s">
        <v>239</v>
      </c>
      <c r="G319" s="72">
        <f>+G320</f>
        <v>0</v>
      </c>
      <c r="H319" s="72">
        <f>+H320</f>
        <v>0</v>
      </c>
      <c r="I319" s="72">
        <f>+I320</f>
        <v>0</v>
      </c>
      <c r="J319" s="72">
        <f>+J320</f>
        <v>0</v>
      </c>
      <c r="K319" s="73" t="str">
        <f>+K320</f>
        <v>0.00</v>
      </c>
    </row>
    <row r="320" spans="1:11" ht="12.75" x14ac:dyDescent="0.2">
      <c r="A320" s="67">
        <v>2</v>
      </c>
      <c r="B320" s="59">
        <v>3</v>
      </c>
      <c r="C320" s="59">
        <v>9</v>
      </c>
      <c r="D320" s="59">
        <v>1</v>
      </c>
      <c r="E320" s="59" t="s">
        <v>306</v>
      </c>
      <c r="F320" s="60" t="s">
        <v>239</v>
      </c>
      <c r="G320" s="61"/>
      <c r="H320" s="61"/>
      <c r="I320" s="61"/>
      <c r="J320" s="122">
        <f>SUBTOTAL(9,G320:I320)</f>
        <v>0</v>
      </c>
      <c r="K320" s="123" t="str">
        <f>IFERROR(J320/$J$18*100,"0.00")</f>
        <v>0.00</v>
      </c>
    </row>
    <row r="321" spans="1:11" ht="12.75" x14ac:dyDescent="0.2">
      <c r="A321" s="53">
        <v>2</v>
      </c>
      <c r="B321" s="54">
        <v>3</v>
      </c>
      <c r="C321" s="54">
        <v>9</v>
      </c>
      <c r="D321" s="54">
        <v>2</v>
      </c>
      <c r="E321" s="54"/>
      <c r="F321" s="66" t="s">
        <v>240</v>
      </c>
      <c r="G321" s="72">
        <f>+G322</f>
        <v>0</v>
      </c>
      <c r="H321" s="72">
        <f>+H322</f>
        <v>0</v>
      </c>
      <c r="I321" s="72">
        <f>+I322</f>
        <v>0</v>
      </c>
      <c r="J321" s="72">
        <f>+J322</f>
        <v>0</v>
      </c>
      <c r="K321" s="73" t="str">
        <f>+K322</f>
        <v>0.00</v>
      </c>
    </row>
    <row r="322" spans="1:11" ht="12.75" x14ac:dyDescent="0.2">
      <c r="A322" s="67">
        <v>2</v>
      </c>
      <c r="B322" s="59">
        <v>3</v>
      </c>
      <c r="C322" s="59">
        <v>9</v>
      </c>
      <c r="D322" s="59">
        <v>2</v>
      </c>
      <c r="E322" s="59" t="s">
        <v>306</v>
      </c>
      <c r="F322" s="60" t="s">
        <v>240</v>
      </c>
      <c r="G322" s="61"/>
      <c r="H322" s="61"/>
      <c r="I322" s="61"/>
      <c r="J322" s="122">
        <f>SUBTOTAL(9,G322:I322)</f>
        <v>0</v>
      </c>
      <c r="K322" s="123" t="str">
        <f>IFERROR(J322/$J$18*100,"0.00")</f>
        <v>0.00</v>
      </c>
    </row>
    <row r="323" spans="1:11" ht="12.75" x14ac:dyDescent="0.2">
      <c r="A323" s="53">
        <v>2</v>
      </c>
      <c r="B323" s="54">
        <v>3</v>
      </c>
      <c r="C323" s="54">
        <v>9</v>
      </c>
      <c r="D323" s="54">
        <v>3</v>
      </c>
      <c r="E323" s="54"/>
      <c r="F323" s="66" t="s">
        <v>360</v>
      </c>
      <c r="G323" s="72">
        <f>+G324</f>
        <v>0</v>
      </c>
      <c r="H323" s="72">
        <f>+H324</f>
        <v>0</v>
      </c>
      <c r="I323" s="72">
        <f>+I324</f>
        <v>0</v>
      </c>
      <c r="J323" s="72">
        <f>+J324</f>
        <v>0</v>
      </c>
      <c r="K323" s="73" t="str">
        <f>+K324</f>
        <v>0.00</v>
      </c>
    </row>
    <row r="324" spans="1:11" ht="12.75" x14ac:dyDescent="0.2">
      <c r="A324" s="67">
        <v>2</v>
      </c>
      <c r="B324" s="59">
        <v>3</v>
      </c>
      <c r="C324" s="59">
        <v>9</v>
      </c>
      <c r="D324" s="59">
        <v>3</v>
      </c>
      <c r="E324" s="59" t="s">
        <v>306</v>
      </c>
      <c r="F324" s="60" t="s">
        <v>360</v>
      </c>
      <c r="G324" s="61"/>
      <c r="H324" s="61"/>
      <c r="I324" s="61"/>
      <c r="J324" s="122">
        <f>SUBTOTAL(9,G324:I324)</f>
        <v>0</v>
      </c>
      <c r="K324" s="123" t="str">
        <f>IFERROR(J324/$J$18*100,"0.00")</f>
        <v>0.00</v>
      </c>
    </row>
    <row r="325" spans="1:11" ht="12.75" x14ac:dyDescent="0.2">
      <c r="A325" s="53">
        <v>2</v>
      </c>
      <c r="B325" s="54">
        <v>3</v>
      </c>
      <c r="C325" s="54">
        <v>9</v>
      </c>
      <c r="D325" s="54">
        <v>4</v>
      </c>
      <c r="E325" s="54"/>
      <c r="F325" s="66" t="s">
        <v>241</v>
      </c>
      <c r="G325" s="72">
        <f>+G326</f>
        <v>0</v>
      </c>
      <c r="H325" s="72">
        <f>+H326</f>
        <v>0</v>
      </c>
      <c r="I325" s="72">
        <f>+I326</f>
        <v>0</v>
      </c>
      <c r="J325" s="72">
        <f>+J326</f>
        <v>0</v>
      </c>
      <c r="K325" s="73" t="str">
        <f>+K326</f>
        <v>0.00</v>
      </c>
    </row>
    <row r="326" spans="1:11" ht="12.75" x14ac:dyDescent="0.2">
      <c r="A326" s="67">
        <v>2</v>
      </c>
      <c r="B326" s="59">
        <v>3</v>
      </c>
      <c r="C326" s="59">
        <v>9</v>
      </c>
      <c r="D326" s="59">
        <v>4</v>
      </c>
      <c r="E326" s="59" t="s">
        <v>306</v>
      </c>
      <c r="F326" s="60" t="s">
        <v>241</v>
      </c>
      <c r="G326" s="69"/>
      <c r="H326" s="69"/>
      <c r="I326" s="69"/>
      <c r="J326" s="122">
        <f>SUBTOTAL(9,G326:I326)</f>
        <v>0</v>
      </c>
      <c r="K326" s="123" t="str">
        <f>IFERROR(J326/$J$18*100,"0.00")</f>
        <v>0.00</v>
      </c>
    </row>
    <row r="327" spans="1:11" ht="12.75" x14ac:dyDescent="0.2">
      <c r="A327" s="53">
        <v>2</v>
      </c>
      <c r="B327" s="54">
        <v>3</v>
      </c>
      <c r="C327" s="54">
        <v>9</v>
      </c>
      <c r="D327" s="54">
        <v>5</v>
      </c>
      <c r="E327" s="54"/>
      <c r="F327" s="66" t="s">
        <v>242</v>
      </c>
      <c r="G327" s="72">
        <f>+G328</f>
        <v>0</v>
      </c>
      <c r="H327" s="72">
        <f>+H328</f>
        <v>0</v>
      </c>
      <c r="I327" s="72">
        <f>+I328</f>
        <v>0</v>
      </c>
      <c r="J327" s="72">
        <f>+J328</f>
        <v>0</v>
      </c>
      <c r="K327" s="73" t="str">
        <f>+K328</f>
        <v>0.00</v>
      </c>
    </row>
    <row r="328" spans="1:11" ht="12.75" x14ac:dyDescent="0.2">
      <c r="A328" s="67">
        <v>2</v>
      </c>
      <c r="B328" s="59">
        <v>3</v>
      </c>
      <c r="C328" s="59">
        <v>9</v>
      </c>
      <c r="D328" s="59">
        <v>5</v>
      </c>
      <c r="E328" s="59" t="s">
        <v>306</v>
      </c>
      <c r="F328" s="60" t="s">
        <v>242</v>
      </c>
      <c r="G328" s="69"/>
      <c r="H328" s="69"/>
      <c r="I328" s="69"/>
      <c r="J328" s="122">
        <f>SUBTOTAL(9,G328:I328)</f>
        <v>0</v>
      </c>
      <c r="K328" s="123" t="str">
        <f>IFERROR(J328/$J$18*100,"0.00")</f>
        <v>0.00</v>
      </c>
    </row>
    <row r="329" spans="1:11" ht="12.75" x14ac:dyDescent="0.2">
      <c r="A329" s="53">
        <v>2</v>
      </c>
      <c r="B329" s="54">
        <v>3</v>
      </c>
      <c r="C329" s="54">
        <v>9</v>
      </c>
      <c r="D329" s="54">
        <v>6</v>
      </c>
      <c r="E329" s="54"/>
      <c r="F329" s="66" t="s">
        <v>243</v>
      </c>
      <c r="G329" s="72">
        <f>+G330</f>
        <v>0</v>
      </c>
      <c r="H329" s="72">
        <f>+H330</f>
        <v>0</v>
      </c>
      <c r="I329" s="72">
        <f>+I330</f>
        <v>0</v>
      </c>
      <c r="J329" s="72">
        <f>+J330</f>
        <v>0</v>
      </c>
      <c r="K329" s="73" t="str">
        <f>+K330</f>
        <v>0.00</v>
      </c>
    </row>
    <row r="330" spans="1:11" ht="12.75" x14ac:dyDescent="0.2">
      <c r="A330" s="67">
        <v>2</v>
      </c>
      <c r="B330" s="59">
        <v>3</v>
      </c>
      <c r="C330" s="59">
        <v>9</v>
      </c>
      <c r="D330" s="59">
        <v>6</v>
      </c>
      <c r="E330" s="59" t="s">
        <v>306</v>
      </c>
      <c r="F330" s="60" t="s">
        <v>243</v>
      </c>
      <c r="G330" s="61"/>
      <c r="H330" s="61"/>
      <c r="I330" s="61"/>
      <c r="J330" s="122">
        <f>SUBTOTAL(9,G330:I330)</f>
        <v>0</v>
      </c>
      <c r="K330" s="123" t="str">
        <f>IFERROR(J330/$J$18*100,"0.00")</f>
        <v>0.00</v>
      </c>
    </row>
    <row r="331" spans="1:11" ht="12.75" x14ac:dyDescent="0.2">
      <c r="A331" s="53">
        <v>2</v>
      </c>
      <c r="B331" s="54">
        <v>3</v>
      </c>
      <c r="C331" s="54">
        <v>9</v>
      </c>
      <c r="D331" s="54">
        <v>7</v>
      </c>
      <c r="E331" s="54"/>
      <c r="F331" s="66" t="s">
        <v>361</v>
      </c>
      <c r="G331" s="72">
        <f>+G332</f>
        <v>0</v>
      </c>
      <c r="H331" s="72">
        <f>+H332</f>
        <v>0</v>
      </c>
      <c r="I331" s="72">
        <f>+I332</f>
        <v>0</v>
      </c>
      <c r="J331" s="72">
        <f>+J332</f>
        <v>0</v>
      </c>
      <c r="K331" s="73" t="str">
        <f>+K332</f>
        <v>0.00</v>
      </c>
    </row>
    <row r="332" spans="1:11" ht="12.75" x14ac:dyDescent="0.2">
      <c r="A332" s="67">
        <v>2</v>
      </c>
      <c r="B332" s="59">
        <v>3</v>
      </c>
      <c r="C332" s="59">
        <v>9</v>
      </c>
      <c r="D332" s="59">
        <v>7</v>
      </c>
      <c r="E332" s="59" t="s">
        <v>306</v>
      </c>
      <c r="F332" s="60" t="s">
        <v>361</v>
      </c>
      <c r="G332" s="69"/>
      <c r="H332" s="69"/>
      <c r="I332" s="69"/>
      <c r="J332" s="122">
        <f>SUBTOTAL(9,G332:I332)</f>
        <v>0</v>
      </c>
      <c r="K332" s="123" t="str">
        <f>IFERROR(J332/$J$18*100,"0.00")</f>
        <v>0.00</v>
      </c>
    </row>
    <row r="333" spans="1:11" ht="12.75" x14ac:dyDescent="0.2">
      <c r="A333" s="53">
        <v>2</v>
      </c>
      <c r="B333" s="54">
        <v>3</v>
      </c>
      <c r="C333" s="54">
        <v>9</v>
      </c>
      <c r="D333" s="54">
        <v>8</v>
      </c>
      <c r="E333" s="54"/>
      <c r="F333" s="66" t="s">
        <v>244</v>
      </c>
      <c r="G333" s="72">
        <f>+G334</f>
        <v>0</v>
      </c>
      <c r="H333" s="72">
        <f>+H334</f>
        <v>0</v>
      </c>
      <c r="I333" s="72">
        <f>+I334</f>
        <v>0</v>
      </c>
      <c r="J333" s="72">
        <f>+J334</f>
        <v>0</v>
      </c>
      <c r="K333" s="73" t="str">
        <f>+K334</f>
        <v>0.00</v>
      </c>
    </row>
    <row r="334" spans="1:11" ht="12.75" x14ac:dyDescent="0.2">
      <c r="A334" s="67">
        <v>2</v>
      </c>
      <c r="B334" s="59">
        <v>3</v>
      </c>
      <c r="C334" s="59">
        <v>9</v>
      </c>
      <c r="D334" s="59">
        <v>8</v>
      </c>
      <c r="E334" s="59" t="s">
        <v>306</v>
      </c>
      <c r="F334" s="60" t="s">
        <v>244</v>
      </c>
      <c r="G334" s="69"/>
      <c r="H334" s="69"/>
      <c r="I334" s="69"/>
      <c r="J334" s="122">
        <f>SUBTOTAL(9,G334:I334)</f>
        <v>0</v>
      </c>
      <c r="K334" s="123" t="str">
        <f>IFERROR(J334/$J$18*100,"0.00")</f>
        <v>0.00</v>
      </c>
    </row>
    <row r="335" spans="1:11" ht="12.75" x14ac:dyDescent="0.2">
      <c r="A335" s="53">
        <v>2</v>
      </c>
      <c r="B335" s="54">
        <v>3</v>
      </c>
      <c r="C335" s="54">
        <v>9</v>
      </c>
      <c r="D335" s="54">
        <v>9</v>
      </c>
      <c r="E335" s="54"/>
      <c r="F335" s="66" t="s">
        <v>245</v>
      </c>
      <c r="G335" s="72">
        <f>+G336</f>
        <v>0</v>
      </c>
      <c r="H335" s="72">
        <f>+H336</f>
        <v>0</v>
      </c>
      <c r="I335" s="72">
        <f>+I336</f>
        <v>0</v>
      </c>
      <c r="J335" s="72">
        <f>+J336</f>
        <v>0</v>
      </c>
      <c r="K335" s="73" t="str">
        <f>+K336</f>
        <v>0.00</v>
      </c>
    </row>
    <row r="336" spans="1:11" ht="12.75" x14ac:dyDescent="0.2">
      <c r="A336" s="67">
        <v>2</v>
      </c>
      <c r="B336" s="59">
        <v>3</v>
      </c>
      <c r="C336" s="59">
        <v>9</v>
      </c>
      <c r="D336" s="59">
        <v>9</v>
      </c>
      <c r="E336" s="59" t="s">
        <v>306</v>
      </c>
      <c r="F336" s="60" t="s">
        <v>245</v>
      </c>
      <c r="G336" s="61"/>
      <c r="H336" s="61"/>
      <c r="I336" s="61"/>
      <c r="J336" s="122">
        <f>SUBTOTAL(9,G336:I336)</f>
        <v>0</v>
      </c>
      <c r="K336" s="123" t="str">
        <f>IFERROR(J336/$J$18*100,"0.00")</f>
        <v>0.00</v>
      </c>
    </row>
    <row r="337" spans="1:11" ht="12.75" x14ac:dyDescent="0.2">
      <c r="A337" s="42">
        <v>2</v>
      </c>
      <c r="B337" s="43">
        <v>4</v>
      </c>
      <c r="C337" s="44"/>
      <c r="D337" s="44"/>
      <c r="E337" s="44"/>
      <c r="F337" s="45" t="s">
        <v>362</v>
      </c>
      <c r="G337" s="46">
        <f>+G338+G354+G365+G370+G379+G386</f>
        <v>0</v>
      </c>
      <c r="H337" s="46">
        <f>+H338+H354+H365+H370+H379+H386</f>
        <v>0</v>
      </c>
      <c r="I337" s="46">
        <f>+I338+I354+I365+I370+I379+I386</f>
        <v>0</v>
      </c>
      <c r="J337" s="46">
        <f>+J338+J354+J365+J370+J379+J386</f>
        <v>0</v>
      </c>
      <c r="K337" s="47">
        <f>+K338+K354+K365+K370+K379+K386</f>
        <v>0</v>
      </c>
    </row>
    <row r="338" spans="1:11" ht="12.75" x14ac:dyDescent="0.2">
      <c r="A338" s="48">
        <v>2</v>
      </c>
      <c r="B338" s="49">
        <v>4</v>
      </c>
      <c r="C338" s="49">
        <v>1</v>
      </c>
      <c r="D338" s="49"/>
      <c r="E338" s="49"/>
      <c r="F338" s="50" t="s">
        <v>363</v>
      </c>
      <c r="G338" s="51">
        <f>+G339+G343+G347+G350+G352</f>
        <v>0</v>
      </c>
      <c r="H338" s="51">
        <f>+H339+H343+H347+H350+H352</f>
        <v>0</v>
      </c>
      <c r="I338" s="51">
        <f>+I339+I343+I347+I350+I352</f>
        <v>0</v>
      </c>
      <c r="J338" s="51">
        <f>+J339+J343+J347+J350+J352</f>
        <v>0</v>
      </c>
      <c r="K338" s="52">
        <f>+K339+K343+K347+K350+K352</f>
        <v>0</v>
      </c>
    </row>
    <row r="339" spans="1:11" ht="12.75" x14ac:dyDescent="0.2">
      <c r="A339" s="53">
        <v>2</v>
      </c>
      <c r="B339" s="54">
        <v>4</v>
      </c>
      <c r="C339" s="54">
        <v>1</v>
      </c>
      <c r="D339" s="54">
        <v>1</v>
      </c>
      <c r="E339" s="54"/>
      <c r="F339" s="66" t="s">
        <v>364</v>
      </c>
      <c r="G339" s="72">
        <f>+G340+G341+G342</f>
        <v>0</v>
      </c>
      <c r="H339" s="72">
        <f>+H340+H341+H342</f>
        <v>0</v>
      </c>
      <c r="I339" s="72">
        <f>+I340+I341+I342</f>
        <v>0</v>
      </c>
      <c r="J339" s="72">
        <f>+J340+J341+J342</f>
        <v>0</v>
      </c>
      <c r="K339" s="73">
        <f>+K340+K341+K342</f>
        <v>0</v>
      </c>
    </row>
    <row r="340" spans="1:11" ht="12.75" x14ac:dyDescent="0.2">
      <c r="A340" s="67">
        <v>2</v>
      </c>
      <c r="B340" s="59">
        <v>4</v>
      </c>
      <c r="C340" s="59">
        <v>1</v>
      </c>
      <c r="D340" s="59">
        <v>1</v>
      </c>
      <c r="E340" s="59" t="s">
        <v>306</v>
      </c>
      <c r="F340" s="65" t="s">
        <v>365</v>
      </c>
      <c r="G340" s="61"/>
      <c r="H340" s="61"/>
      <c r="I340" s="61"/>
      <c r="J340" s="122">
        <f>SUBTOTAL(9,G340:I340)</f>
        <v>0</v>
      </c>
      <c r="K340" s="123" t="str">
        <f>IFERROR(J340/$J$18*100,"0.00")</f>
        <v>0.00</v>
      </c>
    </row>
    <row r="341" spans="1:11" ht="12.75" x14ac:dyDescent="0.2">
      <c r="A341" s="67">
        <v>2</v>
      </c>
      <c r="B341" s="59">
        <v>4</v>
      </c>
      <c r="C341" s="59">
        <v>1</v>
      </c>
      <c r="D341" s="59">
        <v>1</v>
      </c>
      <c r="E341" s="59" t="s">
        <v>307</v>
      </c>
      <c r="F341" s="65" t="s">
        <v>366</v>
      </c>
      <c r="G341" s="61"/>
      <c r="H341" s="61"/>
      <c r="I341" s="61"/>
      <c r="J341" s="122">
        <f>SUBTOTAL(9,G341:I341)</f>
        <v>0</v>
      </c>
      <c r="K341" s="123" t="str">
        <f>IFERROR(J341/$J$18*100,"0.00")</f>
        <v>0.00</v>
      </c>
    </row>
    <row r="342" spans="1:11" ht="12.75" x14ac:dyDescent="0.2">
      <c r="A342" s="67">
        <v>2</v>
      </c>
      <c r="B342" s="59">
        <v>4</v>
      </c>
      <c r="C342" s="59">
        <v>1</v>
      </c>
      <c r="D342" s="59">
        <v>1</v>
      </c>
      <c r="E342" s="59" t="s">
        <v>308</v>
      </c>
      <c r="F342" s="65" t="s">
        <v>367</v>
      </c>
      <c r="G342" s="69"/>
      <c r="H342" s="69"/>
      <c r="I342" s="69"/>
      <c r="J342" s="122">
        <f>SUBTOTAL(9,G342:I342)</f>
        <v>0</v>
      </c>
      <c r="K342" s="123" t="str">
        <f>IFERROR(J342/$J$18*100,"0.00")</f>
        <v>0.00</v>
      </c>
    </row>
    <row r="343" spans="1:11" ht="12.75" x14ac:dyDescent="0.2">
      <c r="A343" s="53">
        <v>2</v>
      </c>
      <c r="B343" s="54">
        <v>4</v>
      </c>
      <c r="C343" s="54">
        <v>1</v>
      </c>
      <c r="D343" s="54">
        <v>2</v>
      </c>
      <c r="E343" s="54"/>
      <c r="F343" s="66" t="s">
        <v>368</v>
      </c>
      <c r="G343" s="72">
        <f>+G344+G345+G346</f>
        <v>0</v>
      </c>
      <c r="H343" s="72">
        <f>+H344+H345+H346</f>
        <v>0</v>
      </c>
      <c r="I343" s="72">
        <f>+I344+I345+I346</f>
        <v>0</v>
      </c>
      <c r="J343" s="72">
        <f>+J344+J345+J346</f>
        <v>0</v>
      </c>
      <c r="K343" s="73">
        <f>+K344+K345+K346</f>
        <v>0</v>
      </c>
    </row>
    <row r="344" spans="1:11" ht="12.75" x14ac:dyDescent="0.2">
      <c r="A344" s="67">
        <v>2</v>
      </c>
      <c r="B344" s="59">
        <v>4</v>
      </c>
      <c r="C344" s="59">
        <v>1</v>
      </c>
      <c r="D344" s="59">
        <v>2</v>
      </c>
      <c r="E344" s="59" t="s">
        <v>306</v>
      </c>
      <c r="F344" s="65" t="s">
        <v>369</v>
      </c>
      <c r="G344" s="61"/>
      <c r="H344" s="61"/>
      <c r="I344" s="61"/>
      <c r="J344" s="122">
        <f>SUBTOTAL(9,G344:I344)</f>
        <v>0</v>
      </c>
      <c r="K344" s="123" t="str">
        <f>IFERROR(J344/$J$18*100,"0.00")</f>
        <v>0.00</v>
      </c>
    </row>
    <row r="345" spans="1:11" ht="12.75" x14ac:dyDescent="0.2">
      <c r="A345" s="67">
        <v>2</v>
      </c>
      <c r="B345" s="59">
        <v>4</v>
      </c>
      <c r="C345" s="59">
        <v>1</v>
      </c>
      <c r="D345" s="59">
        <v>2</v>
      </c>
      <c r="E345" s="59" t="s">
        <v>307</v>
      </c>
      <c r="F345" s="65" t="s">
        <v>370</v>
      </c>
      <c r="G345" s="61"/>
      <c r="H345" s="61"/>
      <c r="I345" s="61"/>
      <c r="J345" s="122">
        <f>SUBTOTAL(9,G345:I345)</f>
        <v>0</v>
      </c>
      <c r="K345" s="123" t="str">
        <f>IFERROR(J345/$J$18*100,"0.00")</f>
        <v>0.00</v>
      </c>
    </row>
    <row r="346" spans="1:11" ht="12.75" x14ac:dyDescent="0.2">
      <c r="A346" s="67">
        <v>2</v>
      </c>
      <c r="B346" s="59">
        <v>4</v>
      </c>
      <c r="C346" s="59">
        <v>1</v>
      </c>
      <c r="D346" s="59">
        <v>2</v>
      </c>
      <c r="E346" s="59" t="s">
        <v>308</v>
      </c>
      <c r="F346" s="65" t="s">
        <v>371</v>
      </c>
      <c r="G346" s="69"/>
      <c r="H346" s="69"/>
      <c r="I346" s="69"/>
      <c r="J346" s="122">
        <f>SUBTOTAL(9,G346:I346)</f>
        <v>0</v>
      </c>
      <c r="K346" s="123" t="str">
        <f>IFERROR(J346/$J$18*100,"0.00")</f>
        <v>0.00</v>
      </c>
    </row>
    <row r="347" spans="1:11" ht="12.75" x14ac:dyDescent="0.2">
      <c r="A347" s="53">
        <v>2</v>
      </c>
      <c r="B347" s="54">
        <v>4</v>
      </c>
      <c r="C347" s="54">
        <v>1</v>
      </c>
      <c r="D347" s="54">
        <v>4</v>
      </c>
      <c r="E347" s="59"/>
      <c r="F347" s="79" t="s">
        <v>372</v>
      </c>
      <c r="G347" s="72">
        <f>+G348+G349</f>
        <v>0</v>
      </c>
      <c r="H347" s="72">
        <f>+H348+H349</f>
        <v>0</v>
      </c>
      <c r="I347" s="72">
        <f>+I348+I349</f>
        <v>0</v>
      </c>
      <c r="J347" s="72">
        <f>+J348+J349</f>
        <v>0</v>
      </c>
      <c r="K347" s="73">
        <f>+K348+K349</f>
        <v>0</v>
      </c>
    </row>
    <row r="348" spans="1:11" ht="12.75" x14ac:dyDescent="0.2">
      <c r="A348" s="80">
        <v>2</v>
      </c>
      <c r="B348" s="81">
        <v>4</v>
      </c>
      <c r="C348" s="81">
        <v>1</v>
      </c>
      <c r="D348" s="81">
        <v>4</v>
      </c>
      <c r="E348" s="59" t="s">
        <v>306</v>
      </c>
      <c r="F348" s="82" t="s">
        <v>373</v>
      </c>
      <c r="G348" s="61"/>
      <c r="H348" s="61"/>
      <c r="I348" s="61"/>
      <c r="J348" s="122">
        <f>SUBTOTAL(9,G348:I348)</f>
        <v>0</v>
      </c>
      <c r="K348" s="123" t="str">
        <f>IFERROR(J348/$J$18*100,"0.00")</f>
        <v>0.00</v>
      </c>
    </row>
    <row r="349" spans="1:11" ht="12.75" x14ac:dyDescent="0.2">
      <c r="A349" s="67">
        <v>2</v>
      </c>
      <c r="B349" s="59">
        <v>4</v>
      </c>
      <c r="C349" s="59">
        <v>1</v>
      </c>
      <c r="D349" s="59">
        <v>4</v>
      </c>
      <c r="E349" s="59" t="s">
        <v>307</v>
      </c>
      <c r="F349" s="65" t="s">
        <v>374</v>
      </c>
      <c r="G349" s="69"/>
      <c r="H349" s="69"/>
      <c r="I349" s="69"/>
      <c r="J349" s="122">
        <f>SUBTOTAL(9,G349:I349)</f>
        <v>0</v>
      </c>
      <c r="K349" s="123" t="str">
        <f>IFERROR(J349/$J$18*100,"0.00")</f>
        <v>0.00</v>
      </c>
    </row>
    <row r="350" spans="1:11" ht="12.75" x14ac:dyDescent="0.2">
      <c r="A350" s="70">
        <v>2</v>
      </c>
      <c r="B350" s="54">
        <v>4</v>
      </c>
      <c r="C350" s="54">
        <v>1</v>
      </c>
      <c r="D350" s="54">
        <v>5</v>
      </c>
      <c r="E350" s="54"/>
      <c r="F350" s="79" t="s">
        <v>375</v>
      </c>
      <c r="G350" s="56">
        <f>+G351</f>
        <v>0</v>
      </c>
      <c r="H350" s="56">
        <f>+H351</f>
        <v>0</v>
      </c>
      <c r="I350" s="56">
        <f>+I351</f>
        <v>0</v>
      </c>
      <c r="J350" s="56">
        <f>+J351</f>
        <v>0</v>
      </c>
      <c r="K350" s="57" t="str">
        <f>+K351</f>
        <v>0.00</v>
      </c>
    </row>
    <row r="351" spans="1:11" ht="12.75" x14ac:dyDescent="0.2">
      <c r="A351" s="67">
        <v>2</v>
      </c>
      <c r="B351" s="59">
        <v>4</v>
      </c>
      <c r="C351" s="59">
        <v>1</v>
      </c>
      <c r="D351" s="59">
        <v>5</v>
      </c>
      <c r="E351" s="59" t="s">
        <v>306</v>
      </c>
      <c r="F351" s="65" t="s">
        <v>375</v>
      </c>
      <c r="G351" s="69"/>
      <c r="H351" s="69"/>
      <c r="I351" s="69"/>
      <c r="J351" s="122">
        <f>SUBTOTAL(9,G351:I351)</f>
        <v>0</v>
      </c>
      <c r="K351" s="123" t="str">
        <f>IFERROR(J351/$J$18*100,"0.00")</f>
        <v>0.00</v>
      </c>
    </row>
    <row r="352" spans="1:11" ht="12.75" x14ac:dyDescent="0.2">
      <c r="A352" s="53">
        <v>2</v>
      </c>
      <c r="B352" s="54">
        <v>4</v>
      </c>
      <c r="C352" s="54">
        <v>1</v>
      </c>
      <c r="D352" s="54">
        <v>6</v>
      </c>
      <c r="E352" s="59"/>
      <c r="F352" s="79" t="s">
        <v>376</v>
      </c>
      <c r="G352" s="72">
        <f>+G353</f>
        <v>0</v>
      </c>
      <c r="H352" s="72">
        <f>+H353</f>
        <v>0</v>
      </c>
      <c r="I352" s="72">
        <f>+I353</f>
        <v>0</v>
      </c>
      <c r="J352" s="72">
        <f>+J353</f>
        <v>0</v>
      </c>
      <c r="K352" s="73" t="str">
        <f>+K353</f>
        <v>0.00</v>
      </c>
    </row>
    <row r="353" spans="1:11" ht="12.75" x14ac:dyDescent="0.2">
      <c r="A353" s="67">
        <v>2</v>
      </c>
      <c r="B353" s="59">
        <v>4</v>
      </c>
      <c r="C353" s="59">
        <v>1</v>
      </c>
      <c r="D353" s="59">
        <v>6</v>
      </c>
      <c r="E353" s="59" t="s">
        <v>306</v>
      </c>
      <c r="F353" s="65" t="s">
        <v>377</v>
      </c>
      <c r="G353" s="69"/>
      <c r="H353" s="69"/>
      <c r="I353" s="69"/>
      <c r="J353" s="122">
        <f>SUBTOTAL(9,G353:I353)</f>
        <v>0</v>
      </c>
      <c r="K353" s="123" t="str">
        <f>IFERROR(J353/$J$18*100,"0.00")</f>
        <v>0.00</v>
      </c>
    </row>
    <row r="354" spans="1:11" ht="12.75" x14ac:dyDescent="0.2">
      <c r="A354" s="48">
        <v>2</v>
      </c>
      <c r="B354" s="49">
        <v>4</v>
      </c>
      <c r="C354" s="49">
        <v>2</v>
      </c>
      <c r="D354" s="49"/>
      <c r="E354" s="49"/>
      <c r="F354" s="50" t="s">
        <v>378</v>
      </c>
      <c r="G354" s="51">
        <f>+G355+G357+G361</f>
        <v>0</v>
      </c>
      <c r="H354" s="51">
        <f>+H355+H357+H361</f>
        <v>0</v>
      </c>
      <c r="I354" s="51">
        <f>+I355+I357+I361</f>
        <v>0</v>
      </c>
      <c r="J354" s="51">
        <f>+J355+J357+J361</f>
        <v>0</v>
      </c>
      <c r="K354" s="52">
        <f>+K355+K357+K361</f>
        <v>0</v>
      </c>
    </row>
    <row r="355" spans="1:11" ht="12.75" x14ac:dyDescent="0.2">
      <c r="A355" s="53">
        <v>2</v>
      </c>
      <c r="B355" s="54">
        <v>4</v>
      </c>
      <c r="C355" s="54">
        <v>2</v>
      </c>
      <c r="D355" s="54">
        <v>1</v>
      </c>
      <c r="E355" s="59"/>
      <c r="F355" s="66" t="s">
        <v>379</v>
      </c>
      <c r="G355" s="72">
        <f>+G356</f>
        <v>0</v>
      </c>
      <c r="H355" s="72">
        <f>+H356</f>
        <v>0</v>
      </c>
      <c r="I355" s="72">
        <f>+I356</f>
        <v>0</v>
      </c>
      <c r="J355" s="72">
        <f>+J356</f>
        <v>0</v>
      </c>
      <c r="K355" s="73" t="str">
        <f>+K356</f>
        <v>0.00</v>
      </c>
    </row>
    <row r="356" spans="1:11" ht="12.75" x14ac:dyDescent="0.2">
      <c r="A356" s="58">
        <v>2</v>
      </c>
      <c r="B356" s="59">
        <v>4</v>
      </c>
      <c r="C356" s="59">
        <v>2</v>
      </c>
      <c r="D356" s="59">
        <v>1</v>
      </c>
      <c r="E356" s="59" t="s">
        <v>306</v>
      </c>
      <c r="F356" s="65" t="s">
        <v>380</v>
      </c>
      <c r="G356" s="69"/>
      <c r="H356" s="69"/>
      <c r="I356" s="69"/>
      <c r="J356" s="122">
        <f>SUBTOTAL(9,G356:I356)</f>
        <v>0</v>
      </c>
      <c r="K356" s="123" t="str">
        <f>IFERROR(J356/$J$18*100,"0.00")</f>
        <v>0.00</v>
      </c>
    </row>
    <row r="357" spans="1:11" ht="12.75" x14ac:dyDescent="0.2">
      <c r="A357" s="53">
        <v>2</v>
      </c>
      <c r="B357" s="54">
        <v>4</v>
      </c>
      <c r="C357" s="54">
        <v>2</v>
      </c>
      <c r="D357" s="54">
        <v>2</v>
      </c>
      <c r="E357" s="59"/>
      <c r="F357" s="79" t="s">
        <v>381</v>
      </c>
      <c r="G357" s="56">
        <f>+G358+G359+G360</f>
        <v>0</v>
      </c>
      <c r="H357" s="56">
        <f>+H358+H359+H360</f>
        <v>0</v>
      </c>
      <c r="I357" s="56">
        <f>+I358+I359+I360</f>
        <v>0</v>
      </c>
      <c r="J357" s="56">
        <f>+J358+J359+J360</f>
        <v>0</v>
      </c>
      <c r="K357" s="57">
        <f>+K358+K359+K360</f>
        <v>0</v>
      </c>
    </row>
    <row r="358" spans="1:11" ht="22.5" x14ac:dyDescent="0.2">
      <c r="A358" s="58">
        <v>2</v>
      </c>
      <c r="B358" s="59">
        <v>4</v>
      </c>
      <c r="C358" s="59">
        <v>2</v>
      </c>
      <c r="D358" s="59">
        <v>2</v>
      </c>
      <c r="E358" s="59" t="s">
        <v>306</v>
      </c>
      <c r="F358" s="65" t="s">
        <v>382</v>
      </c>
      <c r="G358" s="69"/>
      <c r="H358" s="69"/>
      <c r="I358" s="69"/>
      <c r="J358" s="122">
        <f>SUBTOTAL(9,G358:I358)</f>
        <v>0</v>
      </c>
      <c r="K358" s="123" t="str">
        <f>IFERROR(J358/$J$18*100,"0.00")</f>
        <v>0.00</v>
      </c>
    </row>
    <row r="359" spans="1:11" ht="22.5" x14ac:dyDescent="0.2">
      <c r="A359" s="58">
        <v>2</v>
      </c>
      <c r="B359" s="59">
        <v>4</v>
      </c>
      <c r="C359" s="59">
        <v>2</v>
      </c>
      <c r="D359" s="59">
        <v>2</v>
      </c>
      <c r="E359" s="59" t="s">
        <v>307</v>
      </c>
      <c r="F359" s="65" t="s">
        <v>383</v>
      </c>
      <c r="G359" s="69"/>
      <c r="H359" s="69"/>
      <c r="I359" s="69"/>
      <c r="J359" s="122">
        <f>SUBTOTAL(9,G359:I359)</f>
        <v>0</v>
      </c>
      <c r="K359" s="123" t="str">
        <f>IFERROR(J359/$J$18*100,"0.00")</f>
        <v>0.00</v>
      </c>
    </row>
    <row r="360" spans="1:11" ht="22.5" x14ac:dyDescent="0.2">
      <c r="A360" s="58">
        <v>2</v>
      </c>
      <c r="B360" s="59">
        <v>4</v>
      </c>
      <c r="C360" s="59">
        <v>2</v>
      </c>
      <c r="D360" s="59">
        <v>2</v>
      </c>
      <c r="E360" s="59" t="s">
        <v>308</v>
      </c>
      <c r="F360" s="65" t="s">
        <v>384</v>
      </c>
      <c r="G360" s="69"/>
      <c r="H360" s="69"/>
      <c r="I360" s="69"/>
      <c r="J360" s="122">
        <f>SUBTOTAL(9,G360:I360)</f>
        <v>0</v>
      </c>
      <c r="K360" s="123" t="str">
        <f>IFERROR(J360/$J$18*100,"0.00")</f>
        <v>0.00</v>
      </c>
    </row>
    <row r="361" spans="1:11" ht="12.75" x14ac:dyDescent="0.2">
      <c r="A361" s="66">
        <v>2</v>
      </c>
      <c r="B361" s="54">
        <v>4</v>
      </c>
      <c r="C361" s="54">
        <v>2</v>
      </c>
      <c r="D361" s="54">
        <v>3</v>
      </c>
      <c r="E361" s="54"/>
      <c r="F361" s="79" t="s">
        <v>385</v>
      </c>
      <c r="G361" s="69">
        <f>G362+G363+G364</f>
        <v>0</v>
      </c>
      <c r="H361" s="69">
        <f>H362+H363+H364</f>
        <v>0</v>
      </c>
      <c r="I361" s="69">
        <f>I362+I363+I364</f>
        <v>0</v>
      </c>
      <c r="J361" s="72">
        <f>J362+J363+J364</f>
        <v>0</v>
      </c>
      <c r="K361" s="73">
        <f>K362+K363+K364</f>
        <v>0</v>
      </c>
    </row>
    <row r="362" spans="1:11" ht="22.5" x14ac:dyDescent="0.2">
      <c r="A362" s="60">
        <v>2</v>
      </c>
      <c r="B362" s="59">
        <v>4</v>
      </c>
      <c r="C362" s="59">
        <v>2</v>
      </c>
      <c r="D362" s="59">
        <v>3</v>
      </c>
      <c r="E362" s="59" t="s">
        <v>306</v>
      </c>
      <c r="F362" s="65" t="s">
        <v>386</v>
      </c>
      <c r="G362" s="61"/>
      <c r="H362" s="61"/>
      <c r="I362" s="61"/>
      <c r="J362" s="122">
        <f>SUBTOTAL(9,G362:I362)</f>
        <v>0</v>
      </c>
      <c r="K362" s="123" t="str">
        <f>IFERROR(J362/$J$18*100,"0.00")</f>
        <v>0.00</v>
      </c>
    </row>
    <row r="363" spans="1:11" ht="12.75" x14ac:dyDescent="0.2">
      <c r="A363" s="60">
        <v>2</v>
      </c>
      <c r="B363" s="59">
        <v>4</v>
      </c>
      <c r="C363" s="59">
        <v>2</v>
      </c>
      <c r="D363" s="59">
        <v>3</v>
      </c>
      <c r="E363" s="59" t="s">
        <v>307</v>
      </c>
      <c r="F363" s="65" t="s">
        <v>387</v>
      </c>
      <c r="G363" s="61"/>
      <c r="H363" s="61"/>
      <c r="I363" s="61"/>
      <c r="J363" s="122">
        <f>SUBTOTAL(9,G363:I363)</f>
        <v>0</v>
      </c>
      <c r="K363" s="123" t="str">
        <f>IFERROR(J363/$J$18*100,"0.00")</f>
        <v>0.00</v>
      </c>
    </row>
    <row r="364" spans="1:11" ht="22.5" x14ac:dyDescent="0.2">
      <c r="A364" s="60">
        <v>2</v>
      </c>
      <c r="B364" s="59">
        <v>4</v>
      </c>
      <c r="C364" s="59">
        <v>2</v>
      </c>
      <c r="D364" s="59">
        <v>3</v>
      </c>
      <c r="E364" s="59" t="s">
        <v>308</v>
      </c>
      <c r="F364" s="65" t="s">
        <v>388</v>
      </c>
      <c r="G364" s="61"/>
      <c r="H364" s="61"/>
      <c r="I364" s="61"/>
      <c r="J364" s="122">
        <f>SUBTOTAL(9,G364:I364)</f>
        <v>0</v>
      </c>
      <c r="K364" s="123" t="str">
        <f>IFERROR(J364/$J$18*100,"0.00")</f>
        <v>0.00</v>
      </c>
    </row>
    <row r="365" spans="1:11" ht="12.75" x14ac:dyDescent="0.2">
      <c r="A365" s="48">
        <v>2</v>
      </c>
      <c r="B365" s="49">
        <v>4</v>
      </c>
      <c r="C365" s="49">
        <v>4</v>
      </c>
      <c r="D365" s="49"/>
      <c r="E365" s="49"/>
      <c r="F365" s="50" t="s">
        <v>389</v>
      </c>
      <c r="G365" s="51">
        <f>+G366</f>
        <v>0</v>
      </c>
      <c r="H365" s="51">
        <f>+H366</f>
        <v>0</v>
      </c>
      <c r="I365" s="51">
        <f>+I366</f>
        <v>0</v>
      </c>
      <c r="J365" s="51">
        <f>+J366</f>
        <v>0</v>
      </c>
      <c r="K365" s="52">
        <f>+K366</f>
        <v>0</v>
      </c>
    </row>
    <row r="366" spans="1:11" ht="12.75" x14ac:dyDescent="0.2">
      <c r="A366" s="66">
        <v>2</v>
      </c>
      <c r="B366" s="54">
        <v>4</v>
      </c>
      <c r="C366" s="54">
        <v>4</v>
      </c>
      <c r="D366" s="54">
        <v>1</v>
      </c>
      <c r="E366" s="54"/>
      <c r="F366" s="79" t="s">
        <v>390</v>
      </c>
      <c r="G366" s="69">
        <f>+G367+G368+G369</f>
        <v>0</v>
      </c>
      <c r="H366" s="69">
        <f>+H367+H368+H369</f>
        <v>0</v>
      </c>
      <c r="I366" s="69">
        <f>+I367+I368+I369</f>
        <v>0</v>
      </c>
      <c r="J366" s="72">
        <f>+J367+J368+J369</f>
        <v>0</v>
      </c>
      <c r="K366" s="73">
        <f>+K367+K368+K369</f>
        <v>0</v>
      </c>
    </row>
    <row r="367" spans="1:11" ht="22.5" x14ac:dyDescent="0.2">
      <c r="A367" s="60">
        <v>2</v>
      </c>
      <c r="B367" s="59">
        <v>4</v>
      </c>
      <c r="C367" s="59">
        <v>4</v>
      </c>
      <c r="D367" s="59">
        <v>1</v>
      </c>
      <c r="E367" s="59" t="s">
        <v>306</v>
      </c>
      <c r="F367" s="65" t="s">
        <v>391</v>
      </c>
      <c r="G367" s="61"/>
      <c r="H367" s="61"/>
      <c r="I367" s="61"/>
      <c r="J367" s="122">
        <f>SUBTOTAL(9,G367:I367)</f>
        <v>0</v>
      </c>
      <c r="K367" s="123" t="str">
        <f>IFERROR(J367/$J$18*100,"0.00")</f>
        <v>0.00</v>
      </c>
    </row>
    <row r="368" spans="1:11" ht="12.75" x14ac:dyDescent="0.2">
      <c r="A368" s="60">
        <v>2</v>
      </c>
      <c r="B368" s="59">
        <v>4</v>
      </c>
      <c r="C368" s="59">
        <v>4</v>
      </c>
      <c r="D368" s="59">
        <v>1</v>
      </c>
      <c r="E368" s="59" t="s">
        <v>307</v>
      </c>
      <c r="F368" s="65" t="s">
        <v>392</v>
      </c>
      <c r="G368" s="61"/>
      <c r="H368" s="61"/>
      <c r="I368" s="61"/>
      <c r="J368" s="122">
        <f>SUBTOTAL(9,G368:I368)</f>
        <v>0</v>
      </c>
      <c r="K368" s="123" t="str">
        <f>IFERROR(J368/$J$18*100,"0.00")</f>
        <v>0.00</v>
      </c>
    </row>
    <row r="369" spans="1:11" ht="22.5" x14ac:dyDescent="0.2">
      <c r="A369" s="60">
        <v>2</v>
      </c>
      <c r="B369" s="59">
        <v>4</v>
      </c>
      <c r="C369" s="59">
        <v>4</v>
      </c>
      <c r="D369" s="59">
        <v>1</v>
      </c>
      <c r="E369" s="59" t="s">
        <v>308</v>
      </c>
      <c r="F369" s="65" t="s">
        <v>393</v>
      </c>
      <c r="G369" s="61"/>
      <c r="H369" s="61"/>
      <c r="I369" s="61"/>
      <c r="J369" s="122">
        <f>SUBTOTAL(9,G369:I369)</f>
        <v>0</v>
      </c>
      <c r="K369" s="123" t="str">
        <f>IFERROR(J369/$J$18*100,"0.00")</f>
        <v>0.00</v>
      </c>
    </row>
    <row r="370" spans="1:11" ht="12.75" x14ac:dyDescent="0.2">
      <c r="A370" s="48">
        <v>2</v>
      </c>
      <c r="B370" s="49">
        <v>4</v>
      </c>
      <c r="C370" s="49">
        <v>6</v>
      </c>
      <c r="D370" s="49"/>
      <c r="E370" s="49"/>
      <c r="F370" s="50" t="s">
        <v>394</v>
      </c>
      <c r="G370" s="51">
        <f>+G371+G373+G375+G377</f>
        <v>0</v>
      </c>
      <c r="H370" s="51">
        <f>+H371+H373+H375+H377</f>
        <v>0</v>
      </c>
      <c r="I370" s="51">
        <f>+I371+I373+I375+I377</f>
        <v>0</v>
      </c>
      <c r="J370" s="51">
        <f>+J371+J373+J375+J377</f>
        <v>0</v>
      </c>
      <c r="K370" s="52">
        <f>+K371+K373+K375+K377</f>
        <v>0</v>
      </c>
    </row>
    <row r="371" spans="1:11" ht="12.75" x14ac:dyDescent="0.2">
      <c r="A371" s="70">
        <v>2</v>
      </c>
      <c r="B371" s="54">
        <v>4</v>
      </c>
      <c r="C371" s="54">
        <v>6</v>
      </c>
      <c r="D371" s="54">
        <v>1</v>
      </c>
      <c r="E371" s="54"/>
      <c r="F371" s="79" t="s">
        <v>395</v>
      </c>
      <c r="G371" s="72">
        <f>+G372</f>
        <v>0</v>
      </c>
      <c r="H371" s="72">
        <f>+H372</f>
        <v>0</v>
      </c>
      <c r="I371" s="72">
        <f>+I372</f>
        <v>0</v>
      </c>
      <c r="J371" s="72">
        <f>+J372</f>
        <v>0</v>
      </c>
      <c r="K371" s="73" t="str">
        <f>+K372</f>
        <v>0.00</v>
      </c>
    </row>
    <row r="372" spans="1:11" ht="12.75" x14ac:dyDescent="0.2">
      <c r="A372" s="67">
        <v>2</v>
      </c>
      <c r="B372" s="59">
        <v>4</v>
      </c>
      <c r="C372" s="59">
        <v>6</v>
      </c>
      <c r="D372" s="59">
        <v>1</v>
      </c>
      <c r="E372" s="59" t="s">
        <v>306</v>
      </c>
      <c r="F372" s="65" t="s">
        <v>395</v>
      </c>
      <c r="G372" s="69"/>
      <c r="H372" s="69"/>
      <c r="I372" s="69"/>
      <c r="J372" s="122">
        <f>SUBTOTAL(9,G372:I372)</f>
        <v>0</v>
      </c>
      <c r="K372" s="123" t="str">
        <f>IFERROR(J372/$J$18*100,"0.00")</f>
        <v>0.00</v>
      </c>
    </row>
    <row r="373" spans="1:11" ht="12.75" x14ac:dyDescent="0.2">
      <c r="A373" s="70">
        <v>2</v>
      </c>
      <c r="B373" s="54">
        <v>4</v>
      </c>
      <c r="C373" s="54">
        <v>6</v>
      </c>
      <c r="D373" s="54">
        <v>2</v>
      </c>
      <c r="E373" s="54"/>
      <c r="F373" s="79" t="s">
        <v>396</v>
      </c>
      <c r="G373" s="56">
        <f>+G374</f>
        <v>0</v>
      </c>
      <c r="H373" s="56">
        <f>+H374</f>
        <v>0</v>
      </c>
      <c r="I373" s="56">
        <f>+I374</f>
        <v>0</v>
      </c>
      <c r="J373" s="56">
        <f>+J374</f>
        <v>0</v>
      </c>
      <c r="K373" s="57" t="str">
        <f>+K374</f>
        <v>0.00</v>
      </c>
    </row>
    <row r="374" spans="1:11" ht="12.75" x14ac:dyDescent="0.2">
      <c r="A374" s="67">
        <v>2</v>
      </c>
      <c r="B374" s="59">
        <v>4</v>
      </c>
      <c r="C374" s="59">
        <v>6</v>
      </c>
      <c r="D374" s="59">
        <v>2</v>
      </c>
      <c r="E374" s="59" t="s">
        <v>306</v>
      </c>
      <c r="F374" s="65" t="s">
        <v>396</v>
      </c>
      <c r="G374" s="69"/>
      <c r="H374" s="69"/>
      <c r="I374" s="69"/>
      <c r="J374" s="122">
        <f>SUBTOTAL(9,G374:I374)</f>
        <v>0</v>
      </c>
      <c r="K374" s="123" t="str">
        <f>IFERROR(J374/$J$18*100,"0.00")</f>
        <v>0.00</v>
      </c>
    </row>
    <row r="375" spans="1:11" ht="12.75" x14ac:dyDescent="0.2">
      <c r="A375" s="70">
        <v>2</v>
      </c>
      <c r="B375" s="54">
        <v>4</v>
      </c>
      <c r="C375" s="54">
        <v>6</v>
      </c>
      <c r="D375" s="54">
        <v>3</v>
      </c>
      <c r="E375" s="59"/>
      <c r="F375" s="79" t="s">
        <v>397</v>
      </c>
      <c r="G375" s="56">
        <f>+G376</f>
        <v>0</v>
      </c>
      <c r="H375" s="56">
        <f>+H376</f>
        <v>0</v>
      </c>
      <c r="I375" s="56">
        <f>+I376</f>
        <v>0</v>
      </c>
      <c r="J375" s="56">
        <f>+J376</f>
        <v>0</v>
      </c>
      <c r="K375" s="57" t="str">
        <f>+K376</f>
        <v>0.00</v>
      </c>
    </row>
    <row r="376" spans="1:11" ht="12.75" x14ac:dyDescent="0.2">
      <c r="A376" s="67">
        <v>2</v>
      </c>
      <c r="B376" s="59">
        <v>4</v>
      </c>
      <c r="C376" s="59">
        <v>6</v>
      </c>
      <c r="D376" s="59">
        <v>3</v>
      </c>
      <c r="E376" s="59" t="s">
        <v>306</v>
      </c>
      <c r="F376" s="65" t="s">
        <v>397</v>
      </c>
      <c r="G376" s="69"/>
      <c r="H376" s="69"/>
      <c r="I376" s="69"/>
      <c r="J376" s="122">
        <f>SUBTOTAL(9,G376:I376)</f>
        <v>0</v>
      </c>
      <c r="K376" s="123" t="str">
        <f>IFERROR(J376/$J$18*100,"0.00")</f>
        <v>0.00</v>
      </c>
    </row>
    <row r="377" spans="1:11" ht="12.75" x14ac:dyDescent="0.2">
      <c r="A377" s="70">
        <v>2</v>
      </c>
      <c r="B377" s="54">
        <v>4</v>
      </c>
      <c r="C377" s="54">
        <v>6</v>
      </c>
      <c r="D377" s="54">
        <v>4</v>
      </c>
      <c r="E377" s="54"/>
      <c r="F377" s="79" t="s">
        <v>398</v>
      </c>
      <c r="G377" s="56">
        <f>+G378</f>
        <v>0</v>
      </c>
      <c r="H377" s="56">
        <f>+H378</f>
        <v>0</v>
      </c>
      <c r="I377" s="56">
        <f>+I378</f>
        <v>0</v>
      </c>
      <c r="J377" s="56">
        <f>+J378</f>
        <v>0</v>
      </c>
      <c r="K377" s="57" t="str">
        <f>+K378</f>
        <v>0.00</v>
      </c>
    </row>
    <row r="378" spans="1:11" ht="12.75" x14ac:dyDescent="0.2">
      <c r="A378" s="67">
        <v>2</v>
      </c>
      <c r="B378" s="59">
        <v>4</v>
      </c>
      <c r="C378" s="59">
        <v>6</v>
      </c>
      <c r="D378" s="59">
        <v>4</v>
      </c>
      <c r="E378" s="59" t="s">
        <v>306</v>
      </c>
      <c r="F378" s="65" t="s">
        <v>398</v>
      </c>
      <c r="G378" s="69"/>
      <c r="H378" s="69"/>
      <c r="I378" s="69"/>
      <c r="J378" s="122">
        <f>SUBTOTAL(9,G378:I378)</f>
        <v>0</v>
      </c>
      <c r="K378" s="123" t="str">
        <f>IFERROR(J378/$J$18*100,"0.00")</f>
        <v>0.00</v>
      </c>
    </row>
    <row r="379" spans="1:11" ht="12.75" x14ac:dyDescent="0.2">
      <c r="A379" s="48">
        <v>2</v>
      </c>
      <c r="B379" s="49">
        <v>4</v>
      </c>
      <c r="C379" s="49">
        <v>7</v>
      </c>
      <c r="D379" s="49"/>
      <c r="E379" s="49"/>
      <c r="F379" s="50" t="s">
        <v>399</v>
      </c>
      <c r="G379" s="51">
        <f>+G380+G382+G384</f>
        <v>0</v>
      </c>
      <c r="H379" s="51">
        <f>+H380+H382+H384</f>
        <v>0</v>
      </c>
      <c r="I379" s="51">
        <f>+I380+I382+I384</f>
        <v>0</v>
      </c>
      <c r="J379" s="51">
        <f>+J380+J382+J384</f>
        <v>0</v>
      </c>
      <c r="K379" s="52">
        <f>+K380+K382+K384</f>
        <v>0</v>
      </c>
    </row>
    <row r="380" spans="1:11" ht="22.5" x14ac:dyDescent="0.2">
      <c r="A380" s="53">
        <v>2</v>
      </c>
      <c r="B380" s="54">
        <v>4</v>
      </c>
      <c r="C380" s="54">
        <v>7</v>
      </c>
      <c r="D380" s="54">
        <v>1</v>
      </c>
      <c r="E380" s="54"/>
      <c r="F380" s="79" t="s">
        <v>400</v>
      </c>
      <c r="G380" s="72">
        <f>+G381</f>
        <v>0</v>
      </c>
      <c r="H380" s="72">
        <f>+H381</f>
        <v>0</v>
      </c>
      <c r="I380" s="72">
        <f>+I381</f>
        <v>0</v>
      </c>
      <c r="J380" s="72">
        <f>+J381</f>
        <v>0</v>
      </c>
      <c r="K380" s="73" t="str">
        <f>+K381</f>
        <v>0.00</v>
      </c>
    </row>
    <row r="381" spans="1:11" ht="12.75" x14ac:dyDescent="0.2">
      <c r="A381" s="67">
        <v>2</v>
      </c>
      <c r="B381" s="59">
        <v>4</v>
      </c>
      <c r="C381" s="59">
        <v>7</v>
      </c>
      <c r="D381" s="59">
        <v>1</v>
      </c>
      <c r="E381" s="59" t="s">
        <v>306</v>
      </c>
      <c r="F381" s="65" t="s">
        <v>401</v>
      </c>
      <c r="G381" s="69"/>
      <c r="H381" s="69"/>
      <c r="I381" s="69"/>
      <c r="J381" s="122">
        <f>SUBTOTAL(9,G381:I381)</f>
        <v>0</v>
      </c>
      <c r="K381" s="123" t="str">
        <f>IFERROR(J381/$J$18*100,"0.00")</f>
        <v>0.00</v>
      </c>
    </row>
    <row r="382" spans="1:11" ht="12.75" x14ac:dyDescent="0.2">
      <c r="A382" s="70">
        <v>2</v>
      </c>
      <c r="B382" s="54">
        <v>4</v>
      </c>
      <c r="C382" s="54">
        <v>7</v>
      </c>
      <c r="D382" s="54">
        <v>2</v>
      </c>
      <c r="E382" s="54"/>
      <c r="F382" s="79" t="s">
        <v>402</v>
      </c>
      <c r="G382" s="56">
        <f>+G383</f>
        <v>0</v>
      </c>
      <c r="H382" s="56">
        <f>+H383</f>
        <v>0</v>
      </c>
      <c r="I382" s="56">
        <f>+I383</f>
        <v>0</v>
      </c>
      <c r="J382" s="56">
        <f>+J383</f>
        <v>0</v>
      </c>
      <c r="K382" s="57" t="str">
        <f>+K383</f>
        <v>0.00</v>
      </c>
    </row>
    <row r="383" spans="1:11" ht="12.75" x14ac:dyDescent="0.2">
      <c r="A383" s="67">
        <v>2</v>
      </c>
      <c r="B383" s="59">
        <v>4</v>
      </c>
      <c r="C383" s="59">
        <v>7</v>
      </c>
      <c r="D383" s="59">
        <v>2</v>
      </c>
      <c r="E383" s="59" t="s">
        <v>306</v>
      </c>
      <c r="F383" s="65" t="s">
        <v>403</v>
      </c>
      <c r="G383" s="69"/>
      <c r="H383" s="69"/>
      <c r="I383" s="69"/>
      <c r="J383" s="122">
        <f>SUBTOTAL(9,G383:I383)</f>
        <v>0</v>
      </c>
      <c r="K383" s="123" t="str">
        <f>IFERROR(J383/$J$18*100,"0.00")</f>
        <v>0.00</v>
      </c>
    </row>
    <row r="384" spans="1:11" ht="12.75" x14ac:dyDescent="0.2">
      <c r="A384" s="70">
        <v>2</v>
      </c>
      <c r="B384" s="54">
        <v>4</v>
      </c>
      <c r="C384" s="54">
        <v>7</v>
      </c>
      <c r="D384" s="54">
        <v>3</v>
      </c>
      <c r="E384" s="54"/>
      <c r="F384" s="79" t="s">
        <v>404</v>
      </c>
      <c r="G384" s="56">
        <f>+G385</f>
        <v>0</v>
      </c>
      <c r="H384" s="56">
        <f>+H385</f>
        <v>0</v>
      </c>
      <c r="I384" s="56">
        <f>+I385</f>
        <v>0</v>
      </c>
      <c r="J384" s="56">
        <f>+J385</f>
        <v>0</v>
      </c>
      <c r="K384" s="57" t="str">
        <f>+K385</f>
        <v>0.00</v>
      </c>
    </row>
    <row r="385" spans="1:11" ht="12.75" x14ac:dyDescent="0.2">
      <c r="A385" s="67">
        <v>2</v>
      </c>
      <c r="B385" s="59">
        <v>4</v>
      </c>
      <c r="C385" s="59">
        <v>7</v>
      </c>
      <c r="D385" s="59">
        <v>3</v>
      </c>
      <c r="E385" s="59" t="s">
        <v>306</v>
      </c>
      <c r="F385" s="65" t="s">
        <v>404</v>
      </c>
      <c r="G385" s="69"/>
      <c r="H385" s="69"/>
      <c r="I385" s="69"/>
      <c r="J385" s="122">
        <f>SUBTOTAL(9,G385:I385)</f>
        <v>0</v>
      </c>
      <c r="K385" s="123" t="str">
        <f>IFERROR(J385/$J$18*100,"0.00")</f>
        <v>0.00</v>
      </c>
    </row>
    <row r="386" spans="1:11" ht="12.75" x14ac:dyDescent="0.2">
      <c r="A386" s="48">
        <v>2</v>
      </c>
      <c r="B386" s="49">
        <v>4</v>
      </c>
      <c r="C386" s="49">
        <v>9</v>
      </c>
      <c r="D386" s="49"/>
      <c r="E386" s="49"/>
      <c r="F386" s="50" t="s">
        <v>405</v>
      </c>
      <c r="G386" s="51">
        <f>+G387+G389+G391+G393</f>
        <v>0</v>
      </c>
      <c r="H386" s="51">
        <f>+H387+H389+H391+H393</f>
        <v>0</v>
      </c>
      <c r="I386" s="51">
        <f>+I387+I389+I391+I393</f>
        <v>0</v>
      </c>
      <c r="J386" s="51">
        <f>+J387+J389+J391+J393</f>
        <v>0</v>
      </c>
      <c r="K386" s="52">
        <f>+K387+K389+K391+K393</f>
        <v>0</v>
      </c>
    </row>
    <row r="387" spans="1:11" ht="12.75" x14ac:dyDescent="0.2">
      <c r="A387" s="70">
        <v>2</v>
      </c>
      <c r="B387" s="54">
        <v>4</v>
      </c>
      <c r="C387" s="54">
        <v>9</v>
      </c>
      <c r="D387" s="54">
        <v>1</v>
      </c>
      <c r="E387" s="54"/>
      <c r="F387" s="79" t="s">
        <v>405</v>
      </c>
      <c r="G387" s="72">
        <f>+G388</f>
        <v>0</v>
      </c>
      <c r="H387" s="72">
        <f>+H388</f>
        <v>0</v>
      </c>
      <c r="I387" s="72">
        <f>+I388</f>
        <v>0</v>
      </c>
      <c r="J387" s="72">
        <f>+J388</f>
        <v>0</v>
      </c>
      <c r="K387" s="73" t="str">
        <f>+K388</f>
        <v>0.00</v>
      </c>
    </row>
    <row r="388" spans="1:11" ht="12.75" x14ac:dyDescent="0.2">
      <c r="A388" s="67">
        <v>2</v>
      </c>
      <c r="B388" s="59">
        <v>4</v>
      </c>
      <c r="C388" s="59">
        <v>9</v>
      </c>
      <c r="D388" s="59">
        <v>1</v>
      </c>
      <c r="E388" s="59" t="s">
        <v>306</v>
      </c>
      <c r="F388" s="65" t="s">
        <v>405</v>
      </c>
      <c r="G388" s="69"/>
      <c r="H388" s="69"/>
      <c r="I388" s="69"/>
      <c r="J388" s="122">
        <f>SUBTOTAL(9,G388:I388)</f>
        <v>0</v>
      </c>
      <c r="K388" s="123" t="str">
        <f>IFERROR(J388/$J$18*100,"0.00")</f>
        <v>0.00</v>
      </c>
    </row>
    <row r="389" spans="1:11" ht="12.75" x14ac:dyDescent="0.2">
      <c r="A389" s="70">
        <v>2</v>
      </c>
      <c r="B389" s="54">
        <v>4</v>
      </c>
      <c r="C389" s="54">
        <v>9</v>
      </c>
      <c r="D389" s="54">
        <v>2</v>
      </c>
      <c r="E389" s="54"/>
      <c r="F389" s="79" t="s">
        <v>406</v>
      </c>
      <c r="G389" s="72">
        <f>+G390</f>
        <v>0</v>
      </c>
      <c r="H389" s="72">
        <f>+H390</f>
        <v>0</v>
      </c>
      <c r="I389" s="72">
        <f>+I390</f>
        <v>0</v>
      </c>
      <c r="J389" s="72">
        <f>+J390</f>
        <v>0</v>
      </c>
      <c r="K389" s="73" t="str">
        <f>+K390</f>
        <v>0.00</v>
      </c>
    </row>
    <row r="390" spans="1:11" ht="12.75" x14ac:dyDescent="0.2">
      <c r="A390" s="67">
        <v>2</v>
      </c>
      <c r="B390" s="59">
        <v>4</v>
      </c>
      <c r="C390" s="59">
        <v>9</v>
      </c>
      <c r="D390" s="59">
        <v>2</v>
      </c>
      <c r="E390" s="59" t="s">
        <v>306</v>
      </c>
      <c r="F390" s="65" t="s">
        <v>406</v>
      </c>
      <c r="G390" s="69"/>
      <c r="H390" s="69"/>
      <c r="I390" s="69"/>
      <c r="J390" s="122">
        <f>SUBTOTAL(9,G390:I390)</f>
        <v>0</v>
      </c>
      <c r="K390" s="123" t="str">
        <f>IFERROR(J390/$J$18*100,"0.00")</f>
        <v>0.00</v>
      </c>
    </row>
    <row r="391" spans="1:11" ht="12.75" x14ac:dyDescent="0.2">
      <c r="A391" s="70">
        <v>2</v>
      </c>
      <c r="B391" s="54">
        <v>4</v>
      </c>
      <c r="C391" s="54">
        <v>9</v>
      </c>
      <c r="D391" s="54">
        <v>3</v>
      </c>
      <c r="E391" s="54"/>
      <c r="F391" s="79" t="s">
        <v>407</v>
      </c>
      <c r="G391" s="72">
        <f>+G392</f>
        <v>0</v>
      </c>
      <c r="H391" s="72">
        <f>+H392</f>
        <v>0</v>
      </c>
      <c r="I391" s="72">
        <f>+I392</f>
        <v>0</v>
      </c>
      <c r="J391" s="72">
        <f>+J392</f>
        <v>0</v>
      </c>
      <c r="K391" s="73" t="str">
        <f>+K392</f>
        <v>0.00</v>
      </c>
    </row>
    <row r="392" spans="1:11" ht="12.75" x14ac:dyDescent="0.2">
      <c r="A392" s="67">
        <v>2</v>
      </c>
      <c r="B392" s="59">
        <v>4</v>
      </c>
      <c r="C392" s="59">
        <v>9</v>
      </c>
      <c r="D392" s="59">
        <v>3</v>
      </c>
      <c r="E392" s="59" t="s">
        <v>306</v>
      </c>
      <c r="F392" s="65" t="s">
        <v>407</v>
      </c>
      <c r="G392" s="69"/>
      <c r="H392" s="69"/>
      <c r="I392" s="69"/>
      <c r="J392" s="122">
        <f>SUBTOTAL(9,G392:I392)</f>
        <v>0</v>
      </c>
      <c r="K392" s="123" t="str">
        <f>IFERROR(J392/$J$18*100,"0.00")</f>
        <v>0.00</v>
      </c>
    </row>
    <row r="393" spans="1:11" ht="12.75" x14ac:dyDescent="0.2">
      <c r="A393" s="70">
        <v>2</v>
      </c>
      <c r="B393" s="54">
        <v>4</v>
      </c>
      <c r="C393" s="54">
        <v>9</v>
      </c>
      <c r="D393" s="54">
        <v>4</v>
      </c>
      <c r="E393" s="54"/>
      <c r="F393" s="79" t="s">
        <v>408</v>
      </c>
      <c r="G393" s="72">
        <f>+G394</f>
        <v>0</v>
      </c>
      <c r="H393" s="72">
        <f>+H394</f>
        <v>0</v>
      </c>
      <c r="I393" s="72">
        <f>+I394</f>
        <v>0</v>
      </c>
      <c r="J393" s="72">
        <f>+J394</f>
        <v>0</v>
      </c>
      <c r="K393" s="73" t="str">
        <f>+K394</f>
        <v>0.00</v>
      </c>
    </row>
    <row r="394" spans="1:11" ht="12.75" x14ac:dyDescent="0.2">
      <c r="A394" s="58">
        <v>2</v>
      </c>
      <c r="B394" s="59">
        <v>4</v>
      </c>
      <c r="C394" s="59">
        <v>9</v>
      </c>
      <c r="D394" s="59">
        <v>4</v>
      </c>
      <c r="E394" s="59" t="s">
        <v>306</v>
      </c>
      <c r="F394" s="65" t="s">
        <v>408</v>
      </c>
      <c r="G394" s="69"/>
      <c r="H394" s="69"/>
      <c r="I394" s="69"/>
      <c r="J394" s="122">
        <f>SUBTOTAL(9,G394:I394)</f>
        <v>0</v>
      </c>
      <c r="K394" s="123" t="str">
        <f>IFERROR(J394/$J$18*100,"0.00")</f>
        <v>0.00</v>
      </c>
    </row>
    <row r="395" spans="1:11" ht="12.75" x14ac:dyDescent="0.2">
      <c r="A395" s="42">
        <v>2</v>
      </c>
      <c r="B395" s="43">
        <v>5</v>
      </c>
      <c r="C395" s="44"/>
      <c r="D395" s="44"/>
      <c r="E395" s="44"/>
      <c r="F395" s="45" t="s">
        <v>409</v>
      </c>
      <c r="G395" s="46">
        <f>+G396+G398+G400</f>
        <v>0</v>
      </c>
      <c r="H395" s="46">
        <f>+H396+H398+H400</f>
        <v>0</v>
      </c>
      <c r="I395" s="46">
        <f>+I396+I398+I400</f>
        <v>0</v>
      </c>
      <c r="J395" s="46">
        <f>+J396+J398+J400</f>
        <v>0</v>
      </c>
      <c r="K395" s="47">
        <f>+K396+K398+K400</f>
        <v>0</v>
      </c>
    </row>
    <row r="396" spans="1:11" ht="12.75" x14ac:dyDescent="0.2">
      <c r="A396" s="48">
        <v>2</v>
      </c>
      <c r="B396" s="49">
        <v>5</v>
      </c>
      <c r="C396" s="49">
        <v>1</v>
      </c>
      <c r="D396" s="49"/>
      <c r="E396" s="49"/>
      <c r="F396" s="50" t="s">
        <v>410</v>
      </c>
      <c r="G396" s="51">
        <f>+G397</f>
        <v>0</v>
      </c>
      <c r="H396" s="51">
        <f>+H397</f>
        <v>0</v>
      </c>
      <c r="I396" s="51">
        <f>+I397</f>
        <v>0</v>
      </c>
      <c r="J396" s="51">
        <f>+J397</f>
        <v>0</v>
      </c>
      <c r="K396" s="52" t="str">
        <f>+K397</f>
        <v>0.00</v>
      </c>
    </row>
    <row r="397" spans="1:11" ht="12.75" x14ac:dyDescent="0.2">
      <c r="A397" s="80">
        <v>2</v>
      </c>
      <c r="B397" s="81">
        <v>5</v>
      </c>
      <c r="C397" s="81">
        <v>1</v>
      </c>
      <c r="D397" s="81">
        <v>1</v>
      </c>
      <c r="E397" s="81" t="s">
        <v>306</v>
      </c>
      <c r="F397" s="82" t="s">
        <v>411</v>
      </c>
      <c r="G397" s="69"/>
      <c r="H397" s="69"/>
      <c r="I397" s="69"/>
      <c r="J397" s="122">
        <f>SUBTOTAL(9,G397:I397)</f>
        <v>0</v>
      </c>
      <c r="K397" s="123" t="str">
        <f>IFERROR(J397/$J$18*100,"0.00")</f>
        <v>0.00</v>
      </c>
    </row>
    <row r="398" spans="1:11" ht="12.75" x14ac:dyDescent="0.2">
      <c r="A398" s="53">
        <v>2</v>
      </c>
      <c r="B398" s="54">
        <v>5</v>
      </c>
      <c r="C398" s="54">
        <v>1</v>
      </c>
      <c r="D398" s="54">
        <v>2</v>
      </c>
      <c r="E398" s="54"/>
      <c r="F398" s="79" t="s">
        <v>412</v>
      </c>
      <c r="G398" s="72">
        <f>+G399</f>
        <v>0</v>
      </c>
      <c r="H398" s="72">
        <f>+H399</f>
        <v>0</v>
      </c>
      <c r="I398" s="72">
        <f>+I399</f>
        <v>0</v>
      </c>
      <c r="J398" s="72">
        <f>+J399</f>
        <v>0</v>
      </c>
      <c r="K398" s="73" t="str">
        <f>+K399</f>
        <v>0.00</v>
      </c>
    </row>
    <row r="399" spans="1:11" ht="12.75" x14ac:dyDescent="0.2">
      <c r="A399" s="58">
        <v>2</v>
      </c>
      <c r="B399" s="59">
        <v>5</v>
      </c>
      <c r="C399" s="59">
        <v>1</v>
      </c>
      <c r="D399" s="59">
        <v>2</v>
      </c>
      <c r="E399" s="59" t="s">
        <v>306</v>
      </c>
      <c r="F399" s="65" t="s">
        <v>412</v>
      </c>
      <c r="G399" s="69"/>
      <c r="H399" s="69"/>
      <c r="I399" s="69"/>
      <c r="J399" s="122">
        <f>SUBTOTAL(9,G399:I399)</f>
        <v>0</v>
      </c>
      <c r="K399" s="123" t="str">
        <f>IFERROR(J399/$J$18*100,"0.00")</f>
        <v>0.00</v>
      </c>
    </row>
    <row r="400" spans="1:11" ht="12.75" x14ac:dyDescent="0.2">
      <c r="A400" s="53">
        <v>2</v>
      </c>
      <c r="B400" s="54">
        <v>5</v>
      </c>
      <c r="C400" s="54">
        <v>1</v>
      </c>
      <c r="D400" s="54">
        <v>3</v>
      </c>
      <c r="E400" s="54"/>
      <c r="F400" s="79" t="s">
        <v>413</v>
      </c>
      <c r="G400" s="56">
        <f>+G401</f>
        <v>0</v>
      </c>
      <c r="H400" s="56">
        <f>+H401</f>
        <v>0</v>
      </c>
      <c r="I400" s="56">
        <f>+I401</f>
        <v>0</v>
      </c>
      <c r="J400" s="56">
        <f>+J401</f>
        <v>0</v>
      </c>
      <c r="K400" s="57" t="str">
        <f>+K401</f>
        <v>0.00</v>
      </c>
    </row>
    <row r="401" spans="1:11" ht="12.75" x14ac:dyDescent="0.2">
      <c r="A401" s="58">
        <v>2</v>
      </c>
      <c r="B401" s="59">
        <v>5</v>
      </c>
      <c r="C401" s="59">
        <v>1</v>
      </c>
      <c r="D401" s="59">
        <v>3</v>
      </c>
      <c r="E401" s="59" t="s">
        <v>306</v>
      </c>
      <c r="F401" s="65" t="s">
        <v>413</v>
      </c>
      <c r="G401" s="69"/>
      <c r="H401" s="69"/>
      <c r="I401" s="69"/>
      <c r="J401" s="122">
        <f>SUBTOTAL(9,G401:I401)</f>
        <v>0</v>
      </c>
      <c r="K401" s="123" t="str">
        <f>IFERROR(J401/$J$18*100,"0.00")</f>
        <v>0.00</v>
      </c>
    </row>
    <row r="402" spans="1:11" ht="12.75" x14ac:dyDescent="0.2">
      <c r="A402" s="42">
        <v>2</v>
      </c>
      <c r="B402" s="43">
        <v>6</v>
      </c>
      <c r="C402" s="44"/>
      <c r="D402" s="44"/>
      <c r="E402" s="44"/>
      <c r="F402" s="45" t="s">
        <v>246</v>
      </c>
      <c r="G402" s="46">
        <f>+G403+G414+G423+G432+G439+G454+G459+G478</f>
        <v>0</v>
      </c>
      <c r="H402" s="46">
        <f>+H403+H414+H423+H432+H439+H454+H459+H478</f>
        <v>0</v>
      </c>
      <c r="I402" s="46">
        <f>+I403+I414+I423+I432+I439+I454+I459+I478</f>
        <v>0</v>
      </c>
      <c r="J402" s="46">
        <f>+J403+J414+J423+J432+J439+J454+J459+J478</f>
        <v>0</v>
      </c>
      <c r="K402" s="47">
        <f>+K403+K414+K423+K432+K439+K454+K459+K478</f>
        <v>0</v>
      </c>
    </row>
    <row r="403" spans="1:11" ht="12.75" x14ac:dyDescent="0.2">
      <c r="A403" s="48">
        <v>2</v>
      </c>
      <c r="B403" s="49">
        <v>6</v>
      </c>
      <c r="C403" s="49">
        <v>1</v>
      </c>
      <c r="D403" s="49"/>
      <c r="E403" s="49"/>
      <c r="F403" s="50" t="s">
        <v>247</v>
      </c>
      <c r="G403" s="51">
        <f>+G404+G406+G408+G410+G412</f>
        <v>0</v>
      </c>
      <c r="H403" s="51">
        <f>+H404+H406+H408+H410+H412</f>
        <v>0</v>
      </c>
      <c r="I403" s="51">
        <f>+I404+I406+I408+I410+I412</f>
        <v>0</v>
      </c>
      <c r="J403" s="51">
        <f>+J404+J406+J408+J410+J412</f>
        <v>0</v>
      </c>
      <c r="K403" s="52">
        <f>+K404+K406+K408+K410+K412</f>
        <v>0</v>
      </c>
    </row>
    <row r="404" spans="1:11" ht="12.75" x14ac:dyDescent="0.2">
      <c r="A404" s="53">
        <v>2</v>
      </c>
      <c r="B404" s="54">
        <v>6</v>
      </c>
      <c r="C404" s="54">
        <v>1</v>
      </c>
      <c r="D404" s="54">
        <v>1</v>
      </c>
      <c r="E404" s="54"/>
      <c r="F404" s="66" t="s">
        <v>248</v>
      </c>
      <c r="G404" s="72">
        <f>+G405</f>
        <v>0</v>
      </c>
      <c r="H404" s="72">
        <f>+H405</f>
        <v>0</v>
      </c>
      <c r="I404" s="72">
        <f>+I405</f>
        <v>0</v>
      </c>
      <c r="J404" s="72">
        <f>+J405</f>
        <v>0</v>
      </c>
      <c r="K404" s="73" t="str">
        <f>+K405</f>
        <v>0.00</v>
      </c>
    </row>
    <row r="405" spans="1:11" ht="12.75" x14ac:dyDescent="0.2">
      <c r="A405" s="58">
        <v>2</v>
      </c>
      <c r="B405" s="59">
        <v>6</v>
      </c>
      <c r="C405" s="59">
        <v>1</v>
      </c>
      <c r="D405" s="59">
        <v>1</v>
      </c>
      <c r="E405" s="59" t="s">
        <v>306</v>
      </c>
      <c r="F405" s="65" t="s">
        <v>248</v>
      </c>
      <c r="G405" s="69"/>
      <c r="H405" s="69"/>
      <c r="I405" s="69"/>
      <c r="J405" s="122">
        <f>SUBTOTAL(9,G405:I405)</f>
        <v>0</v>
      </c>
      <c r="K405" s="123" t="str">
        <f>IFERROR(J405/$J$18*100,"0.00")</f>
        <v>0.00</v>
      </c>
    </row>
    <row r="406" spans="1:11" ht="12.75" x14ac:dyDescent="0.2">
      <c r="A406" s="53">
        <v>2</v>
      </c>
      <c r="B406" s="54">
        <v>6</v>
      </c>
      <c r="C406" s="54">
        <v>1</v>
      </c>
      <c r="D406" s="54">
        <v>2</v>
      </c>
      <c r="E406" s="54"/>
      <c r="F406" s="66" t="s">
        <v>414</v>
      </c>
      <c r="G406" s="72">
        <f>+G407</f>
        <v>0</v>
      </c>
      <c r="H406" s="72">
        <f>+H407</f>
        <v>0</v>
      </c>
      <c r="I406" s="72">
        <f>+I407</f>
        <v>0</v>
      </c>
      <c r="J406" s="72">
        <f>+J407</f>
        <v>0</v>
      </c>
      <c r="K406" s="73" t="str">
        <f>+K407</f>
        <v>0.00</v>
      </c>
    </row>
    <row r="407" spans="1:11" ht="12.75" x14ac:dyDescent="0.2">
      <c r="A407" s="58">
        <v>2</v>
      </c>
      <c r="B407" s="59">
        <v>6</v>
      </c>
      <c r="C407" s="59">
        <v>1</v>
      </c>
      <c r="D407" s="59">
        <v>2</v>
      </c>
      <c r="E407" s="59" t="s">
        <v>306</v>
      </c>
      <c r="F407" s="65" t="s">
        <v>414</v>
      </c>
      <c r="G407" s="69"/>
      <c r="H407" s="69"/>
      <c r="I407" s="69"/>
      <c r="J407" s="122">
        <f>SUBTOTAL(9,G407:I407)</f>
        <v>0</v>
      </c>
      <c r="K407" s="123" t="str">
        <f>IFERROR(J407/$J$18*100,"0.00")</f>
        <v>0.00</v>
      </c>
    </row>
    <row r="408" spans="1:11" ht="12.75" x14ac:dyDescent="0.2">
      <c r="A408" s="53">
        <v>2</v>
      </c>
      <c r="B408" s="54">
        <v>6</v>
      </c>
      <c r="C408" s="54">
        <v>1</v>
      </c>
      <c r="D408" s="54">
        <v>3</v>
      </c>
      <c r="E408" s="54"/>
      <c r="F408" s="79" t="s">
        <v>415</v>
      </c>
      <c r="G408" s="72">
        <f>+G409</f>
        <v>0</v>
      </c>
      <c r="H408" s="72">
        <f>+H409</f>
        <v>0</v>
      </c>
      <c r="I408" s="72">
        <f>+I409</f>
        <v>0</v>
      </c>
      <c r="J408" s="72">
        <f>+J409</f>
        <v>0</v>
      </c>
      <c r="K408" s="73" t="str">
        <f>+K409</f>
        <v>0.00</v>
      </c>
    </row>
    <row r="409" spans="1:11" ht="12.75" x14ac:dyDescent="0.2">
      <c r="A409" s="58">
        <v>2</v>
      </c>
      <c r="B409" s="59">
        <v>6</v>
      </c>
      <c r="C409" s="59">
        <v>1</v>
      </c>
      <c r="D409" s="59">
        <v>3</v>
      </c>
      <c r="E409" s="59" t="s">
        <v>306</v>
      </c>
      <c r="F409" s="65" t="s">
        <v>415</v>
      </c>
      <c r="G409" s="69"/>
      <c r="H409" s="69"/>
      <c r="I409" s="69"/>
      <c r="J409" s="122">
        <f>SUBTOTAL(9,G409:I409)</f>
        <v>0</v>
      </c>
      <c r="K409" s="123" t="str">
        <f>IFERROR(J409/$J$18*100,"0.00")</f>
        <v>0.00</v>
      </c>
    </row>
    <row r="410" spans="1:11" ht="12.75" x14ac:dyDescent="0.2">
      <c r="A410" s="53">
        <v>2</v>
      </c>
      <c r="B410" s="54">
        <v>6</v>
      </c>
      <c r="C410" s="54">
        <v>1</v>
      </c>
      <c r="D410" s="54">
        <v>4</v>
      </c>
      <c r="E410" s="54"/>
      <c r="F410" s="66" t="s">
        <v>416</v>
      </c>
      <c r="G410" s="72">
        <f>+G411</f>
        <v>0</v>
      </c>
      <c r="H410" s="72">
        <f>+H411</f>
        <v>0</v>
      </c>
      <c r="I410" s="72">
        <f>+I411</f>
        <v>0</v>
      </c>
      <c r="J410" s="72">
        <f>+J411</f>
        <v>0</v>
      </c>
      <c r="K410" s="73" t="str">
        <f>+K411</f>
        <v>0.00</v>
      </c>
    </row>
    <row r="411" spans="1:11" ht="12.75" x14ac:dyDescent="0.2">
      <c r="A411" s="58">
        <v>2</v>
      </c>
      <c r="B411" s="59">
        <v>6</v>
      </c>
      <c r="C411" s="59">
        <v>1</v>
      </c>
      <c r="D411" s="59">
        <v>4</v>
      </c>
      <c r="E411" s="59" t="s">
        <v>306</v>
      </c>
      <c r="F411" s="65" t="s">
        <v>416</v>
      </c>
      <c r="G411" s="69"/>
      <c r="H411" s="69"/>
      <c r="I411" s="69"/>
      <c r="J411" s="122">
        <f>SUBTOTAL(9,G411:I411)</f>
        <v>0</v>
      </c>
      <c r="K411" s="123" t="str">
        <f>IFERROR(J411/$J$18*100,"0.00")</f>
        <v>0.00</v>
      </c>
    </row>
    <row r="412" spans="1:11" ht="12.75" x14ac:dyDescent="0.2">
      <c r="A412" s="53">
        <v>2</v>
      </c>
      <c r="B412" s="54">
        <v>6</v>
      </c>
      <c r="C412" s="54">
        <v>1</v>
      </c>
      <c r="D412" s="54">
        <v>9</v>
      </c>
      <c r="E412" s="54"/>
      <c r="F412" s="66" t="s">
        <v>249</v>
      </c>
      <c r="G412" s="72">
        <f>+G413</f>
        <v>0</v>
      </c>
      <c r="H412" s="72">
        <f>+H413</f>
        <v>0</v>
      </c>
      <c r="I412" s="72">
        <f>+I413</f>
        <v>0</v>
      </c>
      <c r="J412" s="72">
        <f>+J413</f>
        <v>0</v>
      </c>
      <c r="K412" s="73" t="str">
        <f>+K413</f>
        <v>0.00</v>
      </c>
    </row>
    <row r="413" spans="1:11" ht="12.75" x14ac:dyDescent="0.2">
      <c r="A413" s="58">
        <v>2</v>
      </c>
      <c r="B413" s="59">
        <v>6</v>
      </c>
      <c r="C413" s="59">
        <v>1</v>
      </c>
      <c r="D413" s="59">
        <v>9</v>
      </c>
      <c r="E413" s="59" t="s">
        <v>306</v>
      </c>
      <c r="F413" s="65" t="s">
        <v>249</v>
      </c>
      <c r="G413" s="69"/>
      <c r="H413" s="69"/>
      <c r="I413" s="69"/>
      <c r="J413" s="122">
        <f>SUBTOTAL(9,G413:I413)</f>
        <v>0</v>
      </c>
      <c r="K413" s="123" t="str">
        <f>IFERROR(J413/$J$18*100,"0.00")</f>
        <v>0.00</v>
      </c>
    </row>
    <row r="414" spans="1:11" ht="12.75" x14ac:dyDescent="0.2">
      <c r="A414" s="48">
        <v>2</v>
      </c>
      <c r="B414" s="49">
        <v>6</v>
      </c>
      <c r="C414" s="49">
        <v>2</v>
      </c>
      <c r="D414" s="49"/>
      <c r="E414" s="49"/>
      <c r="F414" s="50" t="s">
        <v>250</v>
      </c>
      <c r="G414" s="51">
        <f>+G415+G417+G419+G421</f>
        <v>0</v>
      </c>
      <c r="H414" s="51">
        <f>+H415+H417+H419+H421</f>
        <v>0</v>
      </c>
      <c r="I414" s="51">
        <f>+I415+I417+I419+I421</f>
        <v>0</v>
      </c>
      <c r="J414" s="51">
        <f>+J415+J417+J419+J421</f>
        <v>0</v>
      </c>
      <c r="K414" s="52">
        <f>+K415+K417+K419+K421</f>
        <v>0</v>
      </c>
    </row>
    <row r="415" spans="1:11" ht="12.75" x14ac:dyDescent="0.2">
      <c r="A415" s="53">
        <v>2</v>
      </c>
      <c r="B415" s="54">
        <v>6</v>
      </c>
      <c r="C415" s="54">
        <v>2</v>
      </c>
      <c r="D415" s="54">
        <v>1</v>
      </c>
      <c r="E415" s="54"/>
      <c r="F415" s="66" t="s">
        <v>417</v>
      </c>
      <c r="G415" s="72">
        <f>+G416</f>
        <v>0</v>
      </c>
      <c r="H415" s="72">
        <f>+H416</f>
        <v>0</v>
      </c>
      <c r="I415" s="72">
        <f>+I416</f>
        <v>0</v>
      </c>
      <c r="J415" s="72">
        <f>+J416</f>
        <v>0</v>
      </c>
      <c r="K415" s="73" t="str">
        <f>+K416</f>
        <v>0.00</v>
      </c>
    </row>
    <row r="416" spans="1:11" ht="12.75" x14ac:dyDescent="0.2">
      <c r="A416" s="67">
        <v>2</v>
      </c>
      <c r="B416" s="59">
        <v>6</v>
      </c>
      <c r="C416" s="59">
        <v>2</v>
      </c>
      <c r="D416" s="59">
        <v>1</v>
      </c>
      <c r="E416" s="59" t="s">
        <v>306</v>
      </c>
      <c r="F416" s="65" t="s">
        <v>417</v>
      </c>
      <c r="G416" s="69"/>
      <c r="H416" s="69"/>
      <c r="I416" s="69"/>
      <c r="J416" s="122">
        <f>SUBTOTAL(9,G416:I416)</f>
        <v>0</v>
      </c>
      <c r="K416" s="123" t="str">
        <f>IFERROR(J416/$J$18*100,"0.00")</f>
        <v>0.00</v>
      </c>
    </row>
    <row r="417" spans="1:11" ht="12.75" x14ac:dyDescent="0.2">
      <c r="A417" s="70">
        <v>2</v>
      </c>
      <c r="B417" s="54">
        <v>6</v>
      </c>
      <c r="C417" s="54">
        <v>2</v>
      </c>
      <c r="D417" s="54">
        <v>2</v>
      </c>
      <c r="E417" s="54"/>
      <c r="F417" s="79" t="s">
        <v>251</v>
      </c>
      <c r="G417" s="56">
        <f>+G418</f>
        <v>0</v>
      </c>
      <c r="H417" s="56">
        <f>+H418</f>
        <v>0</v>
      </c>
      <c r="I417" s="56">
        <f>+I418</f>
        <v>0</v>
      </c>
      <c r="J417" s="56">
        <f>+J418</f>
        <v>0</v>
      </c>
      <c r="K417" s="57" t="str">
        <f>+K418</f>
        <v>0.00</v>
      </c>
    </row>
    <row r="418" spans="1:11" ht="12.75" x14ac:dyDescent="0.2">
      <c r="A418" s="67">
        <v>2</v>
      </c>
      <c r="B418" s="59">
        <v>6</v>
      </c>
      <c r="C418" s="59">
        <v>2</v>
      </c>
      <c r="D418" s="59">
        <v>2</v>
      </c>
      <c r="E418" s="59" t="s">
        <v>306</v>
      </c>
      <c r="F418" s="65" t="s">
        <v>251</v>
      </c>
      <c r="G418" s="69"/>
      <c r="H418" s="69"/>
      <c r="I418" s="69"/>
      <c r="J418" s="122">
        <f>SUBTOTAL(9,G418:I418)</f>
        <v>0</v>
      </c>
      <c r="K418" s="123" t="str">
        <f>IFERROR(J418/$J$18*100,"0.00")</f>
        <v>0.00</v>
      </c>
    </row>
    <row r="419" spans="1:11" ht="12.75" x14ac:dyDescent="0.2">
      <c r="A419" s="53">
        <v>2</v>
      </c>
      <c r="B419" s="54">
        <v>6</v>
      </c>
      <c r="C419" s="54">
        <v>2</v>
      </c>
      <c r="D419" s="54">
        <v>3</v>
      </c>
      <c r="E419" s="54"/>
      <c r="F419" s="66" t="s">
        <v>252</v>
      </c>
      <c r="G419" s="72">
        <f>+G420</f>
        <v>0</v>
      </c>
      <c r="H419" s="72">
        <f>+H420</f>
        <v>0</v>
      </c>
      <c r="I419" s="72">
        <f>+I420</f>
        <v>0</v>
      </c>
      <c r="J419" s="72">
        <f>+J420</f>
        <v>0</v>
      </c>
      <c r="K419" s="73" t="str">
        <f>+K420</f>
        <v>0.00</v>
      </c>
    </row>
    <row r="420" spans="1:11" ht="12.75" x14ac:dyDescent="0.2">
      <c r="A420" s="67">
        <v>2</v>
      </c>
      <c r="B420" s="59">
        <v>6</v>
      </c>
      <c r="C420" s="59">
        <v>2</v>
      </c>
      <c r="D420" s="59">
        <v>3</v>
      </c>
      <c r="E420" s="59" t="s">
        <v>306</v>
      </c>
      <c r="F420" s="65" t="s">
        <v>252</v>
      </c>
      <c r="G420" s="69"/>
      <c r="H420" s="69"/>
      <c r="I420" s="69"/>
      <c r="J420" s="122">
        <f>SUBTOTAL(9,G420:I420)</f>
        <v>0</v>
      </c>
      <c r="K420" s="123" t="str">
        <f>IFERROR(J420/$J$18*100,"0.00")</f>
        <v>0.00</v>
      </c>
    </row>
    <row r="421" spans="1:11" ht="12.75" x14ac:dyDescent="0.2">
      <c r="A421" s="53">
        <v>2</v>
      </c>
      <c r="B421" s="54">
        <v>6</v>
      </c>
      <c r="C421" s="54">
        <v>2</v>
      </c>
      <c r="D421" s="54">
        <v>4</v>
      </c>
      <c r="E421" s="54"/>
      <c r="F421" s="66" t="s">
        <v>253</v>
      </c>
      <c r="G421" s="72">
        <f>+G422</f>
        <v>0</v>
      </c>
      <c r="H421" s="72">
        <f>+H422</f>
        <v>0</v>
      </c>
      <c r="I421" s="72">
        <f>+I422</f>
        <v>0</v>
      </c>
      <c r="J421" s="72">
        <f>+J422</f>
        <v>0</v>
      </c>
      <c r="K421" s="73" t="str">
        <f>+K422</f>
        <v>0.00</v>
      </c>
    </row>
    <row r="422" spans="1:11" ht="12.75" x14ac:dyDescent="0.2">
      <c r="A422" s="67">
        <v>2</v>
      </c>
      <c r="B422" s="59">
        <v>6</v>
      </c>
      <c r="C422" s="59">
        <v>2</v>
      </c>
      <c r="D422" s="59">
        <v>4</v>
      </c>
      <c r="E422" s="59" t="s">
        <v>306</v>
      </c>
      <c r="F422" s="65" t="s">
        <v>253</v>
      </c>
      <c r="G422" s="69"/>
      <c r="H422" s="69"/>
      <c r="I422" s="69"/>
      <c r="J422" s="122">
        <f>SUBTOTAL(9,G422:I422)</f>
        <v>0</v>
      </c>
      <c r="K422" s="123" t="str">
        <f>IFERROR(J422/$J$18*100,"0.00")</f>
        <v>0.00</v>
      </c>
    </row>
    <row r="423" spans="1:11" ht="12.75" x14ac:dyDescent="0.2">
      <c r="A423" s="48">
        <v>2</v>
      </c>
      <c r="B423" s="49">
        <v>6</v>
      </c>
      <c r="C423" s="49">
        <v>3</v>
      </c>
      <c r="D423" s="49"/>
      <c r="E423" s="49"/>
      <c r="F423" s="50" t="s">
        <v>254</v>
      </c>
      <c r="G423" s="51">
        <f>+G424+G426+G428+G430</f>
        <v>0</v>
      </c>
      <c r="H423" s="51">
        <f>+H424+H426+H428+H430</f>
        <v>0</v>
      </c>
      <c r="I423" s="51">
        <f>+I424+I426+I428+I430</f>
        <v>0</v>
      </c>
      <c r="J423" s="51">
        <f>+J424+J426+J428+J430</f>
        <v>0</v>
      </c>
      <c r="K423" s="52">
        <f>+K424+K426+K428+K430</f>
        <v>0</v>
      </c>
    </row>
    <row r="424" spans="1:11" ht="12.75" x14ac:dyDescent="0.2">
      <c r="A424" s="70">
        <v>2</v>
      </c>
      <c r="B424" s="54">
        <v>6</v>
      </c>
      <c r="C424" s="54">
        <v>3</v>
      </c>
      <c r="D424" s="54">
        <v>1</v>
      </c>
      <c r="E424" s="54"/>
      <c r="F424" s="79" t="s">
        <v>255</v>
      </c>
      <c r="G424" s="72">
        <f>+G425</f>
        <v>0</v>
      </c>
      <c r="H424" s="72">
        <f>+H425</f>
        <v>0</v>
      </c>
      <c r="I424" s="72">
        <f>+I425</f>
        <v>0</v>
      </c>
      <c r="J424" s="72">
        <f>+J425</f>
        <v>0</v>
      </c>
      <c r="K424" s="73" t="str">
        <f>+K425</f>
        <v>0.00</v>
      </c>
    </row>
    <row r="425" spans="1:11" ht="12.75" x14ac:dyDescent="0.2">
      <c r="A425" s="58">
        <v>2</v>
      </c>
      <c r="B425" s="59">
        <v>6</v>
      </c>
      <c r="C425" s="59">
        <v>3</v>
      </c>
      <c r="D425" s="59">
        <v>1</v>
      </c>
      <c r="E425" s="59" t="s">
        <v>306</v>
      </c>
      <c r="F425" s="60" t="s">
        <v>255</v>
      </c>
      <c r="G425" s="69"/>
      <c r="H425" s="69"/>
      <c r="I425" s="69"/>
      <c r="J425" s="122">
        <f>SUBTOTAL(9,G425:I425)</f>
        <v>0</v>
      </c>
      <c r="K425" s="123" t="str">
        <f>IFERROR(J425/$J$18*100,"0.00")</f>
        <v>0.00</v>
      </c>
    </row>
    <row r="426" spans="1:11" ht="12.75" x14ac:dyDescent="0.2">
      <c r="A426" s="53">
        <v>2</v>
      </c>
      <c r="B426" s="54">
        <v>6</v>
      </c>
      <c r="C426" s="54">
        <v>3</v>
      </c>
      <c r="D426" s="54">
        <v>2</v>
      </c>
      <c r="E426" s="54"/>
      <c r="F426" s="66" t="s">
        <v>256</v>
      </c>
      <c r="G426" s="72">
        <f>+G427</f>
        <v>0</v>
      </c>
      <c r="H426" s="72">
        <f>+H427</f>
        <v>0</v>
      </c>
      <c r="I426" s="72">
        <f>+I427</f>
        <v>0</v>
      </c>
      <c r="J426" s="72">
        <f>+J427</f>
        <v>0</v>
      </c>
      <c r="K426" s="73" t="str">
        <f>+K427</f>
        <v>0.00</v>
      </c>
    </row>
    <row r="427" spans="1:11" ht="12.75" x14ac:dyDescent="0.2">
      <c r="A427" s="67">
        <v>2</v>
      </c>
      <c r="B427" s="59">
        <v>6</v>
      </c>
      <c r="C427" s="59">
        <v>3</v>
      </c>
      <c r="D427" s="59">
        <v>2</v>
      </c>
      <c r="E427" s="59" t="s">
        <v>306</v>
      </c>
      <c r="F427" s="65" t="s">
        <v>256</v>
      </c>
      <c r="G427" s="69"/>
      <c r="H427" s="69"/>
      <c r="I427" s="69"/>
      <c r="J427" s="122">
        <f>SUBTOTAL(9,G427:I427)</f>
        <v>0</v>
      </c>
      <c r="K427" s="123" t="str">
        <f>IFERROR(J427/$J$18*100,"0.00")</f>
        <v>0.00</v>
      </c>
    </row>
    <row r="428" spans="1:11" ht="12.75" x14ac:dyDescent="0.2">
      <c r="A428" s="53">
        <v>2</v>
      </c>
      <c r="B428" s="54">
        <v>6</v>
      </c>
      <c r="C428" s="54">
        <v>3</v>
      </c>
      <c r="D428" s="54">
        <v>3</v>
      </c>
      <c r="E428" s="54"/>
      <c r="F428" s="66" t="s">
        <v>257</v>
      </c>
      <c r="G428" s="72">
        <f>+G429</f>
        <v>0</v>
      </c>
      <c r="H428" s="72">
        <f>+H429</f>
        <v>0</v>
      </c>
      <c r="I428" s="72">
        <f>+I429</f>
        <v>0</v>
      </c>
      <c r="J428" s="72">
        <f>+J429</f>
        <v>0</v>
      </c>
      <c r="K428" s="73" t="str">
        <f>+K429</f>
        <v>0.00</v>
      </c>
    </row>
    <row r="429" spans="1:11" ht="12.75" x14ac:dyDescent="0.2">
      <c r="A429" s="67">
        <v>2</v>
      </c>
      <c r="B429" s="59">
        <v>6</v>
      </c>
      <c r="C429" s="59">
        <v>3</v>
      </c>
      <c r="D429" s="59">
        <v>3</v>
      </c>
      <c r="E429" s="59" t="s">
        <v>306</v>
      </c>
      <c r="F429" s="65" t="s">
        <v>257</v>
      </c>
      <c r="G429" s="69"/>
      <c r="H429" s="69"/>
      <c r="I429" s="69"/>
      <c r="J429" s="122">
        <f>SUBTOTAL(9,G429:I429)</f>
        <v>0</v>
      </c>
      <c r="K429" s="123" t="str">
        <f>IFERROR(J429/$J$18*100,"0.00")</f>
        <v>0.00</v>
      </c>
    </row>
    <row r="430" spans="1:11" ht="12.75" x14ac:dyDescent="0.2">
      <c r="A430" s="53">
        <v>2</v>
      </c>
      <c r="B430" s="54">
        <v>6</v>
      </c>
      <c r="C430" s="54">
        <v>3</v>
      </c>
      <c r="D430" s="54">
        <v>4</v>
      </c>
      <c r="E430" s="54"/>
      <c r="F430" s="66" t="s">
        <v>258</v>
      </c>
      <c r="G430" s="72">
        <f>+G431</f>
        <v>0</v>
      </c>
      <c r="H430" s="72">
        <f>+H431</f>
        <v>0</v>
      </c>
      <c r="I430" s="72">
        <f>+I431</f>
        <v>0</v>
      </c>
      <c r="J430" s="72">
        <f>+J431</f>
        <v>0</v>
      </c>
      <c r="K430" s="73" t="str">
        <f>+K431</f>
        <v>0.00</v>
      </c>
    </row>
    <row r="431" spans="1:11" ht="12.75" x14ac:dyDescent="0.2">
      <c r="A431" s="67">
        <v>2</v>
      </c>
      <c r="B431" s="59">
        <v>6</v>
      </c>
      <c r="C431" s="59">
        <v>3</v>
      </c>
      <c r="D431" s="59">
        <v>4</v>
      </c>
      <c r="E431" s="59" t="s">
        <v>306</v>
      </c>
      <c r="F431" s="65" t="s">
        <v>258</v>
      </c>
      <c r="G431" s="69"/>
      <c r="H431" s="69"/>
      <c r="I431" s="69"/>
      <c r="J431" s="122">
        <f>SUBTOTAL(9,G431:I431)</f>
        <v>0</v>
      </c>
      <c r="K431" s="123" t="str">
        <f>IFERROR(J431/$J$18*100,"0.00")</f>
        <v>0.00</v>
      </c>
    </row>
    <row r="432" spans="1:11" ht="12.75" x14ac:dyDescent="0.2">
      <c r="A432" s="48">
        <v>2</v>
      </c>
      <c r="B432" s="49">
        <v>6</v>
      </c>
      <c r="C432" s="49">
        <v>4</v>
      </c>
      <c r="D432" s="49"/>
      <c r="E432" s="49"/>
      <c r="F432" s="50" t="s">
        <v>259</v>
      </c>
      <c r="G432" s="51">
        <f>+G433+G435+G437</f>
        <v>0</v>
      </c>
      <c r="H432" s="51">
        <f>+H433+H435+H437</f>
        <v>0</v>
      </c>
      <c r="I432" s="51">
        <f>+I433+I435+I437</f>
        <v>0</v>
      </c>
      <c r="J432" s="51">
        <f>+J433+J435+J437</f>
        <v>0</v>
      </c>
      <c r="K432" s="52">
        <f>+K433+K435+K437</f>
        <v>0</v>
      </c>
    </row>
    <row r="433" spans="1:11" ht="12.75" x14ac:dyDescent="0.2">
      <c r="A433" s="53">
        <v>2</v>
      </c>
      <c r="B433" s="54">
        <v>6</v>
      </c>
      <c r="C433" s="54">
        <v>4</v>
      </c>
      <c r="D433" s="54">
        <v>1</v>
      </c>
      <c r="E433" s="54"/>
      <c r="F433" s="66" t="s">
        <v>260</v>
      </c>
      <c r="G433" s="72">
        <f>+G434</f>
        <v>0</v>
      </c>
      <c r="H433" s="72">
        <f>+H434</f>
        <v>0</v>
      </c>
      <c r="I433" s="72">
        <f>+I434</f>
        <v>0</v>
      </c>
      <c r="J433" s="72">
        <f>+J434</f>
        <v>0</v>
      </c>
      <c r="K433" s="73" t="str">
        <f>+K434</f>
        <v>0.00</v>
      </c>
    </row>
    <row r="434" spans="1:11" ht="12.75" x14ac:dyDescent="0.2">
      <c r="A434" s="67">
        <v>2</v>
      </c>
      <c r="B434" s="59">
        <v>6</v>
      </c>
      <c r="C434" s="59">
        <v>4</v>
      </c>
      <c r="D434" s="59">
        <v>1</v>
      </c>
      <c r="E434" s="59" t="s">
        <v>306</v>
      </c>
      <c r="F434" s="65" t="s">
        <v>260</v>
      </c>
      <c r="G434" s="69"/>
      <c r="H434" s="69"/>
      <c r="I434" s="69"/>
      <c r="J434" s="122">
        <f>SUBTOTAL(9,G434:I434)</f>
        <v>0</v>
      </c>
      <c r="K434" s="123" t="str">
        <f>IFERROR(J434/$J$18*100,"0.00")</f>
        <v>0.00</v>
      </c>
    </row>
    <row r="435" spans="1:11" ht="12.75" x14ac:dyDescent="0.2">
      <c r="A435" s="53">
        <v>2</v>
      </c>
      <c r="B435" s="54">
        <v>6</v>
      </c>
      <c r="C435" s="54">
        <v>4</v>
      </c>
      <c r="D435" s="54">
        <v>2</v>
      </c>
      <c r="E435" s="54"/>
      <c r="F435" s="66" t="s">
        <v>261</v>
      </c>
      <c r="G435" s="72">
        <f>+G436</f>
        <v>0</v>
      </c>
      <c r="H435" s="72">
        <f>+H436</f>
        <v>0</v>
      </c>
      <c r="I435" s="72">
        <f>+I436</f>
        <v>0</v>
      </c>
      <c r="J435" s="72">
        <f>+J436</f>
        <v>0</v>
      </c>
      <c r="K435" s="73" t="str">
        <f>+K436</f>
        <v>0.00</v>
      </c>
    </row>
    <row r="436" spans="1:11" ht="12.75" x14ac:dyDescent="0.2">
      <c r="A436" s="67">
        <v>2</v>
      </c>
      <c r="B436" s="59">
        <v>6</v>
      </c>
      <c r="C436" s="59">
        <v>4</v>
      </c>
      <c r="D436" s="59">
        <v>2</v>
      </c>
      <c r="E436" s="59" t="s">
        <v>306</v>
      </c>
      <c r="F436" s="65" t="s">
        <v>261</v>
      </c>
      <c r="G436" s="69"/>
      <c r="H436" s="69"/>
      <c r="I436" s="69"/>
      <c r="J436" s="122">
        <f>SUBTOTAL(9,G436:I436)</f>
        <v>0</v>
      </c>
      <c r="K436" s="123" t="str">
        <f>IFERROR(J436/$J$18*100,"0.00")</f>
        <v>0.00</v>
      </c>
    </row>
    <row r="437" spans="1:11" ht="12.75" x14ac:dyDescent="0.2">
      <c r="A437" s="53">
        <v>2</v>
      </c>
      <c r="B437" s="54">
        <v>6</v>
      </c>
      <c r="C437" s="54">
        <v>4</v>
      </c>
      <c r="D437" s="54">
        <v>8</v>
      </c>
      <c r="E437" s="54"/>
      <c r="F437" s="66" t="s">
        <v>262</v>
      </c>
      <c r="G437" s="72">
        <f>+G438</f>
        <v>0</v>
      </c>
      <c r="H437" s="72">
        <f>+H438</f>
        <v>0</v>
      </c>
      <c r="I437" s="72">
        <f>+I438</f>
        <v>0</v>
      </c>
      <c r="J437" s="72">
        <f>+J438</f>
        <v>0</v>
      </c>
      <c r="K437" s="73" t="str">
        <f>+K438</f>
        <v>0.00</v>
      </c>
    </row>
    <row r="438" spans="1:11" ht="12.75" x14ac:dyDescent="0.2">
      <c r="A438" s="67">
        <v>2</v>
      </c>
      <c r="B438" s="59">
        <v>6</v>
      </c>
      <c r="C438" s="59">
        <v>4</v>
      </c>
      <c r="D438" s="59">
        <v>8</v>
      </c>
      <c r="E438" s="59" t="s">
        <v>306</v>
      </c>
      <c r="F438" s="65" t="s">
        <v>262</v>
      </c>
      <c r="G438" s="69"/>
      <c r="H438" s="69"/>
      <c r="I438" s="69"/>
      <c r="J438" s="122">
        <f>SUBTOTAL(9,G438:I438)</f>
        <v>0</v>
      </c>
      <c r="K438" s="123" t="str">
        <f>IFERROR(J438/$J$18*100,"0.00")</f>
        <v>0.00</v>
      </c>
    </row>
    <row r="439" spans="1:11" ht="12.75" x14ac:dyDescent="0.2">
      <c r="A439" s="48">
        <v>2</v>
      </c>
      <c r="B439" s="49">
        <v>6</v>
      </c>
      <c r="C439" s="49">
        <v>5</v>
      </c>
      <c r="D439" s="49"/>
      <c r="E439" s="49"/>
      <c r="F439" s="50" t="s">
        <v>263</v>
      </c>
      <c r="G439" s="51">
        <f>+G440+G442+G444+G446+G448+G450+G452</f>
        <v>0</v>
      </c>
      <c r="H439" s="51">
        <f>+H440+H442+H444+H446+H448+H450+H452</f>
        <v>0</v>
      </c>
      <c r="I439" s="51">
        <f>+I440+I442+I444+I446+I448+I450+I452</f>
        <v>0</v>
      </c>
      <c r="J439" s="51">
        <f>+J440+J442+J444+J446+J448+J450+J452</f>
        <v>0</v>
      </c>
      <c r="K439" s="52">
        <f>+K440+K442+K444+K446+K448+K450+K452</f>
        <v>0</v>
      </c>
    </row>
    <row r="440" spans="1:11" ht="12.75" x14ac:dyDescent="0.2">
      <c r="A440" s="53">
        <v>2</v>
      </c>
      <c r="B440" s="54">
        <v>6</v>
      </c>
      <c r="C440" s="54">
        <v>5</v>
      </c>
      <c r="D440" s="54">
        <v>2</v>
      </c>
      <c r="E440" s="54"/>
      <c r="F440" s="66" t="s">
        <v>264</v>
      </c>
      <c r="G440" s="72">
        <f>+G441</f>
        <v>0</v>
      </c>
      <c r="H440" s="72">
        <f>+H441</f>
        <v>0</v>
      </c>
      <c r="I440" s="72">
        <f>+I441</f>
        <v>0</v>
      </c>
      <c r="J440" s="72">
        <f>+J441</f>
        <v>0</v>
      </c>
      <c r="K440" s="73" t="str">
        <f>+K441</f>
        <v>0.00</v>
      </c>
    </row>
    <row r="441" spans="1:11" ht="12.75" x14ac:dyDescent="0.2">
      <c r="A441" s="58">
        <v>2</v>
      </c>
      <c r="B441" s="59">
        <v>6</v>
      </c>
      <c r="C441" s="59">
        <v>5</v>
      </c>
      <c r="D441" s="59">
        <v>2</v>
      </c>
      <c r="E441" s="59" t="s">
        <v>306</v>
      </c>
      <c r="F441" s="65" t="s">
        <v>264</v>
      </c>
      <c r="G441" s="69"/>
      <c r="H441" s="69"/>
      <c r="I441" s="69"/>
      <c r="J441" s="122">
        <f>SUBTOTAL(9,G441:I441)</f>
        <v>0</v>
      </c>
      <c r="K441" s="123" t="str">
        <f>IFERROR(J441/$J$18*100,"0.00")</f>
        <v>0.00</v>
      </c>
    </row>
    <row r="442" spans="1:11" ht="12.75" x14ac:dyDescent="0.2">
      <c r="A442" s="53">
        <v>2</v>
      </c>
      <c r="B442" s="54">
        <v>6</v>
      </c>
      <c r="C442" s="54">
        <v>5</v>
      </c>
      <c r="D442" s="54">
        <v>3</v>
      </c>
      <c r="E442" s="54"/>
      <c r="F442" s="66" t="s">
        <v>265</v>
      </c>
      <c r="G442" s="72">
        <f>+G443</f>
        <v>0</v>
      </c>
      <c r="H442" s="72">
        <f>+H443</f>
        <v>0</v>
      </c>
      <c r="I442" s="72">
        <f>+I443</f>
        <v>0</v>
      </c>
      <c r="J442" s="72">
        <f>+J443</f>
        <v>0</v>
      </c>
      <c r="K442" s="73" t="str">
        <f>+K443</f>
        <v>0.00</v>
      </c>
    </row>
    <row r="443" spans="1:11" ht="12.75" x14ac:dyDescent="0.2">
      <c r="A443" s="58">
        <v>2</v>
      </c>
      <c r="B443" s="59">
        <v>6</v>
      </c>
      <c r="C443" s="59">
        <v>5</v>
      </c>
      <c r="D443" s="59">
        <v>3</v>
      </c>
      <c r="E443" s="59" t="s">
        <v>306</v>
      </c>
      <c r="F443" s="65" t="s">
        <v>265</v>
      </c>
      <c r="G443" s="69"/>
      <c r="H443" s="69"/>
      <c r="I443" s="69"/>
      <c r="J443" s="122">
        <f>SUBTOTAL(9,G443:I443)</f>
        <v>0</v>
      </c>
      <c r="K443" s="123" t="str">
        <f>IFERROR(J443/$J$18*100,"0.00")</f>
        <v>0.00</v>
      </c>
    </row>
    <row r="444" spans="1:11" ht="12.75" x14ac:dyDescent="0.2">
      <c r="A444" s="53">
        <v>2</v>
      </c>
      <c r="B444" s="54">
        <v>6</v>
      </c>
      <c r="C444" s="54">
        <v>5</v>
      </c>
      <c r="D444" s="54">
        <v>4</v>
      </c>
      <c r="E444" s="54"/>
      <c r="F444" s="66" t="s">
        <v>266</v>
      </c>
      <c r="G444" s="72">
        <f>+G445</f>
        <v>0</v>
      </c>
      <c r="H444" s="72">
        <f>+H445</f>
        <v>0</v>
      </c>
      <c r="I444" s="72">
        <f>+I445</f>
        <v>0</v>
      </c>
      <c r="J444" s="72">
        <f>+J445</f>
        <v>0</v>
      </c>
      <c r="K444" s="73" t="str">
        <f>+K445</f>
        <v>0.00</v>
      </c>
    </row>
    <row r="445" spans="1:11" ht="12.75" x14ac:dyDescent="0.2">
      <c r="A445" s="58">
        <v>2</v>
      </c>
      <c r="B445" s="59">
        <v>6</v>
      </c>
      <c r="C445" s="59">
        <v>5</v>
      </c>
      <c r="D445" s="59">
        <v>4</v>
      </c>
      <c r="E445" s="59" t="s">
        <v>306</v>
      </c>
      <c r="F445" s="65" t="s">
        <v>266</v>
      </c>
      <c r="G445" s="69"/>
      <c r="H445" s="69"/>
      <c r="I445" s="69"/>
      <c r="J445" s="122">
        <f>SUBTOTAL(9,G445:I445)</f>
        <v>0</v>
      </c>
      <c r="K445" s="123" t="str">
        <f>IFERROR(J445/$J$18*100,"0.00")</f>
        <v>0.00</v>
      </c>
    </row>
    <row r="446" spans="1:11" ht="12.75" x14ac:dyDescent="0.2">
      <c r="A446" s="53">
        <v>2</v>
      </c>
      <c r="B446" s="54">
        <v>6</v>
      </c>
      <c r="C446" s="54">
        <v>5</v>
      </c>
      <c r="D446" s="54">
        <v>5</v>
      </c>
      <c r="E446" s="54"/>
      <c r="F446" s="66" t="s">
        <v>267</v>
      </c>
      <c r="G446" s="72">
        <f>+G447</f>
        <v>0</v>
      </c>
      <c r="H446" s="72">
        <f>+H447</f>
        <v>0</v>
      </c>
      <c r="I446" s="72">
        <f>+I447</f>
        <v>0</v>
      </c>
      <c r="J446" s="72">
        <f>+J447</f>
        <v>0</v>
      </c>
      <c r="K446" s="73" t="str">
        <f>+K447</f>
        <v>0.00</v>
      </c>
    </row>
    <row r="447" spans="1:11" ht="12.75" x14ac:dyDescent="0.2">
      <c r="A447" s="58">
        <v>2</v>
      </c>
      <c r="B447" s="59">
        <v>6</v>
      </c>
      <c r="C447" s="59">
        <v>5</v>
      </c>
      <c r="D447" s="59">
        <v>5</v>
      </c>
      <c r="E447" s="59" t="s">
        <v>306</v>
      </c>
      <c r="F447" s="65" t="s">
        <v>267</v>
      </c>
      <c r="G447" s="69"/>
      <c r="H447" s="69"/>
      <c r="I447" s="69"/>
      <c r="J447" s="122">
        <f>SUBTOTAL(9,G447:I447)</f>
        <v>0</v>
      </c>
      <c r="K447" s="123" t="str">
        <f>IFERROR(J447/$J$18*100,"0.00")</f>
        <v>0.00</v>
      </c>
    </row>
    <row r="448" spans="1:11" ht="12.75" x14ac:dyDescent="0.2">
      <c r="A448" s="53">
        <v>2</v>
      </c>
      <c r="B448" s="54">
        <v>6</v>
      </c>
      <c r="C448" s="54">
        <v>5</v>
      </c>
      <c r="D448" s="54">
        <v>6</v>
      </c>
      <c r="E448" s="54"/>
      <c r="F448" s="66" t="s">
        <v>268</v>
      </c>
      <c r="G448" s="72">
        <f>+G449</f>
        <v>0</v>
      </c>
      <c r="H448" s="72">
        <f>+H449</f>
        <v>0</v>
      </c>
      <c r="I448" s="72">
        <f>+I449</f>
        <v>0</v>
      </c>
      <c r="J448" s="72">
        <f>+J449</f>
        <v>0</v>
      </c>
      <c r="K448" s="73" t="str">
        <f>+K449</f>
        <v>0.00</v>
      </c>
    </row>
    <row r="449" spans="1:11" ht="12.75" x14ac:dyDescent="0.2">
      <c r="A449" s="58">
        <v>2</v>
      </c>
      <c r="B449" s="59">
        <v>6</v>
      </c>
      <c r="C449" s="59">
        <v>5</v>
      </c>
      <c r="D449" s="59">
        <v>6</v>
      </c>
      <c r="E449" s="59" t="s">
        <v>306</v>
      </c>
      <c r="F449" s="65" t="s">
        <v>268</v>
      </c>
      <c r="G449" s="69"/>
      <c r="H449" s="69"/>
      <c r="I449" s="69"/>
      <c r="J449" s="122">
        <f>SUBTOTAL(9,G449:I449)</f>
        <v>0</v>
      </c>
      <c r="K449" s="123" t="str">
        <f>IFERROR(J449/$J$18*100,"0.00")</f>
        <v>0.00</v>
      </c>
    </row>
    <row r="450" spans="1:11" ht="12.75" x14ac:dyDescent="0.2">
      <c r="A450" s="53">
        <v>2</v>
      </c>
      <c r="B450" s="54">
        <v>6</v>
      </c>
      <c r="C450" s="54">
        <v>5</v>
      </c>
      <c r="D450" s="54">
        <v>7</v>
      </c>
      <c r="E450" s="54"/>
      <c r="F450" s="66" t="s">
        <v>269</v>
      </c>
      <c r="G450" s="72">
        <f>+G451</f>
        <v>0</v>
      </c>
      <c r="H450" s="72">
        <f>+H451</f>
        <v>0</v>
      </c>
      <c r="I450" s="72">
        <f>+I451</f>
        <v>0</v>
      </c>
      <c r="J450" s="72">
        <f>+J451</f>
        <v>0</v>
      </c>
      <c r="K450" s="73" t="str">
        <f>+K451</f>
        <v>0.00</v>
      </c>
    </row>
    <row r="451" spans="1:11" ht="12.75" x14ac:dyDescent="0.2">
      <c r="A451" s="58">
        <v>2</v>
      </c>
      <c r="B451" s="59">
        <v>6</v>
      </c>
      <c r="C451" s="59">
        <v>5</v>
      </c>
      <c r="D451" s="59">
        <v>7</v>
      </c>
      <c r="E451" s="59" t="s">
        <v>306</v>
      </c>
      <c r="F451" s="65" t="s">
        <v>269</v>
      </c>
      <c r="G451" s="69"/>
      <c r="H451" s="69"/>
      <c r="I451" s="69"/>
      <c r="J451" s="122">
        <f>SUBTOTAL(9,G451:I451)</f>
        <v>0</v>
      </c>
      <c r="K451" s="123" t="str">
        <f>IFERROR(J451/$J$18*100,"0.00")</f>
        <v>0.00</v>
      </c>
    </row>
    <row r="452" spans="1:11" ht="12.75" x14ac:dyDescent="0.2">
      <c r="A452" s="53">
        <v>2</v>
      </c>
      <c r="B452" s="54">
        <v>6</v>
      </c>
      <c r="C452" s="54">
        <v>5</v>
      </c>
      <c r="D452" s="54">
        <v>8</v>
      </c>
      <c r="E452" s="54"/>
      <c r="F452" s="66" t="s">
        <v>270</v>
      </c>
      <c r="G452" s="72">
        <f>+G453</f>
        <v>0</v>
      </c>
      <c r="H452" s="72">
        <f>+H453</f>
        <v>0</v>
      </c>
      <c r="I452" s="72">
        <f>+I453</f>
        <v>0</v>
      </c>
      <c r="J452" s="72">
        <f>+J453</f>
        <v>0</v>
      </c>
      <c r="K452" s="73" t="str">
        <f>+K453</f>
        <v>0.00</v>
      </c>
    </row>
    <row r="453" spans="1:11" ht="12.75" x14ac:dyDescent="0.2">
      <c r="A453" s="58">
        <v>2</v>
      </c>
      <c r="B453" s="59">
        <v>6</v>
      </c>
      <c r="C453" s="59">
        <v>5</v>
      </c>
      <c r="D453" s="59">
        <v>8</v>
      </c>
      <c r="E453" s="59" t="s">
        <v>306</v>
      </c>
      <c r="F453" s="65" t="s">
        <v>270</v>
      </c>
      <c r="G453" s="69"/>
      <c r="H453" s="69"/>
      <c r="I453" s="69"/>
      <c r="J453" s="122">
        <f>SUBTOTAL(9,G453:I453)</f>
        <v>0</v>
      </c>
      <c r="K453" s="123" t="str">
        <f>IFERROR(J453/$J$18*100,"0.00")</f>
        <v>0.00</v>
      </c>
    </row>
    <row r="454" spans="1:11" ht="12.75" x14ac:dyDescent="0.2">
      <c r="A454" s="48">
        <v>2</v>
      </c>
      <c r="B454" s="49">
        <v>6</v>
      </c>
      <c r="C454" s="49">
        <v>6</v>
      </c>
      <c r="D454" s="49"/>
      <c r="E454" s="49"/>
      <c r="F454" s="50" t="s">
        <v>418</v>
      </c>
      <c r="G454" s="51">
        <f>+G455+G457</f>
        <v>0</v>
      </c>
      <c r="H454" s="51">
        <f>+H455+H457</f>
        <v>0</v>
      </c>
      <c r="I454" s="51">
        <f>+I455+I457</f>
        <v>0</v>
      </c>
      <c r="J454" s="51">
        <f>+J455+J457</f>
        <v>0</v>
      </c>
      <c r="K454" s="52">
        <f>+K455+K457</f>
        <v>0</v>
      </c>
    </row>
    <row r="455" spans="1:11" ht="12.75" x14ac:dyDescent="0.2">
      <c r="A455" s="53">
        <v>2</v>
      </c>
      <c r="B455" s="54">
        <v>6</v>
      </c>
      <c r="C455" s="54">
        <v>6</v>
      </c>
      <c r="D455" s="54">
        <v>1</v>
      </c>
      <c r="E455" s="54"/>
      <c r="F455" s="79" t="s">
        <v>419</v>
      </c>
      <c r="G455" s="56">
        <f>+G456</f>
        <v>0</v>
      </c>
      <c r="H455" s="56">
        <f>+H456</f>
        <v>0</v>
      </c>
      <c r="I455" s="56">
        <f>+I456</f>
        <v>0</v>
      </c>
      <c r="J455" s="56">
        <f>+J456</f>
        <v>0</v>
      </c>
      <c r="K455" s="57" t="str">
        <f>+K456</f>
        <v>0.00</v>
      </c>
    </row>
    <row r="456" spans="1:11" ht="12.75" x14ac:dyDescent="0.2">
      <c r="A456" s="58">
        <v>2</v>
      </c>
      <c r="B456" s="59">
        <v>6</v>
      </c>
      <c r="C456" s="59">
        <v>6</v>
      </c>
      <c r="D456" s="59">
        <v>1</v>
      </c>
      <c r="E456" s="59" t="s">
        <v>306</v>
      </c>
      <c r="F456" s="65" t="s">
        <v>419</v>
      </c>
      <c r="G456" s="69"/>
      <c r="H456" s="69"/>
      <c r="I456" s="69"/>
      <c r="J456" s="122">
        <f>SUBTOTAL(9,G456:I456)</f>
        <v>0</v>
      </c>
      <c r="K456" s="123" t="str">
        <f>IFERROR(J456/$J$18*100,"0.00")</f>
        <v>0.00</v>
      </c>
    </row>
    <row r="457" spans="1:11" ht="12.75" x14ac:dyDescent="0.2">
      <c r="A457" s="53">
        <v>2</v>
      </c>
      <c r="B457" s="54">
        <v>6</v>
      </c>
      <c r="C457" s="54">
        <v>6</v>
      </c>
      <c r="D457" s="54">
        <v>2</v>
      </c>
      <c r="E457" s="54"/>
      <c r="F457" s="79" t="s">
        <v>420</v>
      </c>
      <c r="G457" s="72">
        <f>+G458</f>
        <v>0</v>
      </c>
      <c r="H457" s="72">
        <f>+H458</f>
        <v>0</v>
      </c>
      <c r="I457" s="72">
        <f>+I458</f>
        <v>0</v>
      </c>
      <c r="J457" s="72">
        <f>+J458</f>
        <v>0</v>
      </c>
      <c r="K457" s="73" t="str">
        <f>+K458</f>
        <v>0.00</v>
      </c>
    </row>
    <row r="458" spans="1:11" ht="12.75" x14ac:dyDescent="0.2">
      <c r="A458" s="58">
        <v>2</v>
      </c>
      <c r="B458" s="59">
        <v>6</v>
      </c>
      <c r="C458" s="59">
        <v>6</v>
      </c>
      <c r="D458" s="59">
        <v>2</v>
      </c>
      <c r="E458" s="59" t="s">
        <v>306</v>
      </c>
      <c r="F458" s="65" t="s">
        <v>420</v>
      </c>
      <c r="G458" s="69"/>
      <c r="H458" s="69"/>
      <c r="I458" s="69"/>
      <c r="J458" s="122">
        <f>SUBTOTAL(9,G458:I458)</f>
        <v>0</v>
      </c>
      <c r="K458" s="123" t="str">
        <f>IFERROR(J458/$J$18*100,"0.00")</f>
        <v>0.00</v>
      </c>
    </row>
    <row r="459" spans="1:11" ht="12.75" x14ac:dyDescent="0.2">
      <c r="A459" s="48">
        <v>2</v>
      </c>
      <c r="B459" s="49">
        <v>6</v>
      </c>
      <c r="C459" s="49">
        <v>8</v>
      </c>
      <c r="D459" s="49"/>
      <c r="E459" s="49"/>
      <c r="F459" s="50" t="s">
        <v>271</v>
      </c>
      <c r="G459" s="51">
        <f>+G460+G462+G465+G467+G469+G471+G476</f>
        <v>0</v>
      </c>
      <c r="H459" s="51">
        <f>+H460+H462+H465+H467+H469+H471+H476</f>
        <v>0</v>
      </c>
      <c r="I459" s="51">
        <f>+I460+I462+I465+I467+I469+I471+I476</f>
        <v>0</v>
      </c>
      <c r="J459" s="51">
        <f>+J460+J462+J465+J467+J469+J471+J476</f>
        <v>0</v>
      </c>
      <c r="K459" s="52">
        <f>+K460+K462+K465+K467+K469+K471+K476</f>
        <v>0</v>
      </c>
    </row>
    <row r="460" spans="1:11" ht="12.75" x14ac:dyDescent="0.2">
      <c r="A460" s="53">
        <v>2</v>
      </c>
      <c r="B460" s="54">
        <v>6</v>
      </c>
      <c r="C460" s="54">
        <v>8</v>
      </c>
      <c r="D460" s="54">
        <v>1</v>
      </c>
      <c r="E460" s="54"/>
      <c r="F460" s="66" t="s">
        <v>272</v>
      </c>
      <c r="G460" s="72">
        <f>+G461</f>
        <v>0</v>
      </c>
      <c r="H460" s="72">
        <f>+H461</f>
        <v>0</v>
      </c>
      <c r="I460" s="72">
        <f>+I461</f>
        <v>0</v>
      </c>
      <c r="J460" s="72">
        <f>+J461</f>
        <v>0</v>
      </c>
      <c r="K460" s="73" t="str">
        <f>+K461</f>
        <v>0.00</v>
      </c>
    </row>
    <row r="461" spans="1:11" ht="12.75" x14ac:dyDescent="0.2">
      <c r="A461" s="58">
        <v>2</v>
      </c>
      <c r="B461" s="59">
        <v>6</v>
      </c>
      <c r="C461" s="59">
        <v>8</v>
      </c>
      <c r="D461" s="59">
        <v>1</v>
      </c>
      <c r="E461" s="59" t="s">
        <v>306</v>
      </c>
      <c r="F461" s="65" t="s">
        <v>272</v>
      </c>
      <c r="G461" s="69"/>
      <c r="H461" s="69"/>
      <c r="I461" s="69"/>
      <c r="J461" s="122">
        <f>SUBTOTAL(9,G461:I461)</f>
        <v>0</v>
      </c>
      <c r="K461" s="123" t="str">
        <f>IFERROR(J461/$J$18*100,"0.00")</f>
        <v>0.00</v>
      </c>
    </row>
    <row r="462" spans="1:11" ht="12.75" x14ac:dyDescent="0.2">
      <c r="A462" s="53">
        <v>2</v>
      </c>
      <c r="B462" s="54">
        <v>6</v>
      </c>
      <c r="C462" s="54">
        <v>8</v>
      </c>
      <c r="D462" s="54">
        <v>3</v>
      </c>
      <c r="E462" s="54"/>
      <c r="F462" s="66" t="s">
        <v>273</v>
      </c>
      <c r="G462" s="72">
        <f>+G463+G464</f>
        <v>0</v>
      </c>
      <c r="H462" s="72">
        <f>+H463+H464</f>
        <v>0</v>
      </c>
      <c r="I462" s="72">
        <f>+I463+I464</f>
        <v>0</v>
      </c>
      <c r="J462" s="72">
        <f>+J463+J464</f>
        <v>0</v>
      </c>
      <c r="K462" s="73">
        <f>+K463+K464</f>
        <v>0</v>
      </c>
    </row>
    <row r="463" spans="1:11" ht="12.75" x14ac:dyDescent="0.2">
      <c r="A463" s="67">
        <v>2</v>
      </c>
      <c r="B463" s="59">
        <v>6</v>
      </c>
      <c r="C463" s="59">
        <v>8</v>
      </c>
      <c r="D463" s="59">
        <v>3</v>
      </c>
      <c r="E463" s="59" t="s">
        <v>306</v>
      </c>
      <c r="F463" s="65" t="s">
        <v>274</v>
      </c>
      <c r="G463" s="61"/>
      <c r="H463" s="61"/>
      <c r="I463" s="61"/>
      <c r="J463" s="122">
        <f>SUBTOTAL(9,G463:I463)</f>
        <v>0</v>
      </c>
      <c r="K463" s="123" t="str">
        <f>IFERROR(J463/$J$18*100,"0.00")</f>
        <v>0.00</v>
      </c>
    </row>
    <row r="464" spans="1:11" ht="12.75" x14ac:dyDescent="0.2">
      <c r="A464" s="67">
        <v>2</v>
      </c>
      <c r="B464" s="59">
        <v>6</v>
      </c>
      <c r="C464" s="59">
        <v>8</v>
      </c>
      <c r="D464" s="59">
        <v>3</v>
      </c>
      <c r="E464" s="59" t="s">
        <v>307</v>
      </c>
      <c r="F464" s="65" t="s">
        <v>275</v>
      </c>
      <c r="G464" s="69"/>
      <c r="H464" s="69"/>
      <c r="I464" s="69"/>
      <c r="J464" s="122">
        <f>SUBTOTAL(9,G464:I464)</f>
        <v>0</v>
      </c>
      <c r="K464" s="123" t="str">
        <f>IFERROR(J464/$J$18*100,"0.00")</f>
        <v>0.00</v>
      </c>
    </row>
    <row r="465" spans="1:11" ht="12.75" x14ac:dyDescent="0.2">
      <c r="A465" s="53">
        <v>2</v>
      </c>
      <c r="B465" s="54">
        <v>6</v>
      </c>
      <c r="C465" s="54">
        <v>8</v>
      </c>
      <c r="D465" s="54">
        <v>5</v>
      </c>
      <c r="E465" s="54"/>
      <c r="F465" s="66" t="s">
        <v>276</v>
      </c>
      <c r="G465" s="72">
        <f>+G466</f>
        <v>0</v>
      </c>
      <c r="H465" s="72">
        <f>+H466</f>
        <v>0</v>
      </c>
      <c r="I465" s="72">
        <f>+I466</f>
        <v>0</v>
      </c>
      <c r="J465" s="72">
        <f>+J466</f>
        <v>0</v>
      </c>
      <c r="K465" s="73" t="str">
        <f>+K466</f>
        <v>0.00</v>
      </c>
    </row>
    <row r="466" spans="1:11" ht="12.75" x14ac:dyDescent="0.2">
      <c r="A466" s="67">
        <v>2</v>
      </c>
      <c r="B466" s="59">
        <v>6</v>
      </c>
      <c r="C466" s="59">
        <v>8</v>
      </c>
      <c r="D466" s="59">
        <v>5</v>
      </c>
      <c r="E466" s="59" t="s">
        <v>306</v>
      </c>
      <c r="F466" s="65" t="s">
        <v>276</v>
      </c>
      <c r="G466" s="69"/>
      <c r="H466" s="69"/>
      <c r="I466" s="69"/>
      <c r="J466" s="122">
        <f>SUBTOTAL(9,G466:I466)</f>
        <v>0</v>
      </c>
      <c r="K466" s="123" t="str">
        <f>IFERROR(J466/$J$18*100,"0.00")</f>
        <v>0.00</v>
      </c>
    </row>
    <row r="467" spans="1:11" ht="12.75" x14ac:dyDescent="0.2">
      <c r="A467" s="53">
        <v>2</v>
      </c>
      <c r="B467" s="54">
        <v>6</v>
      </c>
      <c r="C467" s="54">
        <v>8</v>
      </c>
      <c r="D467" s="54">
        <v>6</v>
      </c>
      <c r="E467" s="54"/>
      <c r="F467" s="66" t="s">
        <v>277</v>
      </c>
      <c r="G467" s="72">
        <f>+G468</f>
        <v>0</v>
      </c>
      <c r="H467" s="72">
        <f>+H468</f>
        <v>0</v>
      </c>
      <c r="I467" s="72">
        <f>+I468</f>
        <v>0</v>
      </c>
      <c r="J467" s="72">
        <f>+J468</f>
        <v>0</v>
      </c>
      <c r="K467" s="73" t="str">
        <f>+K468</f>
        <v>0.00</v>
      </c>
    </row>
    <row r="468" spans="1:11" ht="12.75" x14ac:dyDescent="0.2">
      <c r="A468" s="67">
        <v>2</v>
      </c>
      <c r="B468" s="59">
        <v>6</v>
      </c>
      <c r="C468" s="59">
        <v>8</v>
      </c>
      <c r="D468" s="59">
        <v>6</v>
      </c>
      <c r="E468" s="59" t="s">
        <v>306</v>
      </c>
      <c r="F468" s="65" t="s">
        <v>277</v>
      </c>
      <c r="G468" s="69"/>
      <c r="H468" s="69"/>
      <c r="I468" s="69"/>
      <c r="J468" s="122">
        <f>SUBTOTAL(9,G468:I468)</f>
        <v>0</v>
      </c>
      <c r="K468" s="123" t="str">
        <f>IFERROR(J468/$J$18*100,"0.00")</f>
        <v>0.00</v>
      </c>
    </row>
    <row r="469" spans="1:11" ht="12.75" x14ac:dyDescent="0.2">
      <c r="A469" s="70">
        <v>2</v>
      </c>
      <c r="B469" s="54">
        <v>6</v>
      </c>
      <c r="C469" s="54">
        <v>8</v>
      </c>
      <c r="D469" s="54">
        <v>7</v>
      </c>
      <c r="E469" s="54"/>
      <c r="F469" s="79" t="s">
        <v>278</v>
      </c>
      <c r="G469" s="72">
        <f>+G470</f>
        <v>0</v>
      </c>
      <c r="H469" s="72">
        <f>+H470</f>
        <v>0</v>
      </c>
      <c r="I469" s="72">
        <f>+I470</f>
        <v>0</v>
      </c>
      <c r="J469" s="72">
        <f>+J470</f>
        <v>0</v>
      </c>
      <c r="K469" s="73" t="str">
        <f>+K470</f>
        <v>0.00</v>
      </c>
    </row>
    <row r="470" spans="1:11" ht="12.75" x14ac:dyDescent="0.2">
      <c r="A470" s="67">
        <v>2</v>
      </c>
      <c r="B470" s="59">
        <v>6</v>
      </c>
      <c r="C470" s="59">
        <v>8</v>
      </c>
      <c r="D470" s="59">
        <v>7</v>
      </c>
      <c r="E470" s="59" t="s">
        <v>306</v>
      </c>
      <c r="F470" s="65" t="s">
        <v>278</v>
      </c>
      <c r="G470" s="69"/>
      <c r="H470" s="69"/>
      <c r="I470" s="69"/>
      <c r="J470" s="122">
        <f>SUBTOTAL(9,G470:I470)</f>
        <v>0</v>
      </c>
      <c r="K470" s="123" t="str">
        <f>IFERROR(J470/$J$18*100,"0.00")</f>
        <v>0.00</v>
      </c>
    </row>
    <row r="471" spans="1:11" ht="12.75" x14ac:dyDescent="0.2">
      <c r="A471" s="53">
        <v>2</v>
      </c>
      <c r="B471" s="54">
        <v>6</v>
      </c>
      <c r="C471" s="54">
        <v>8</v>
      </c>
      <c r="D471" s="54">
        <v>8</v>
      </c>
      <c r="E471" s="54"/>
      <c r="F471" s="79" t="s">
        <v>279</v>
      </c>
      <c r="G471" s="72">
        <f>+G472+G473+G474+G475</f>
        <v>0</v>
      </c>
      <c r="H471" s="72">
        <f>+H472+H473+H474+H475</f>
        <v>0</v>
      </c>
      <c r="I471" s="72">
        <f>+I472+I473+I474+I475</f>
        <v>0</v>
      </c>
      <c r="J471" s="72">
        <f>+J472+J473+J474+J475</f>
        <v>0</v>
      </c>
      <c r="K471" s="73">
        <f>+K472+K473+K474+K475</f>
        <v>0</v>
      </c>
    </row>
    <row r="472" spans="1:11" ht="12.75" x14ac:dyDescent="0.2">
      <c r="A472" s="67">
        <v>2</v>
      </c>
      <c r="B472" s="59">
        <v>6</v>
      </c>
      <c r="C472" s="59">
        <v>8</v>
      </c>
      <c r="D472" s="59">
        <v>8</v>
      </c>
      <c r="E472" s="59" t="s">
        <v>306</v>
      </c>
      <c r="F472" s="65" t="s">
        <v>280</v>
      </c>
      <c r="G472" s="61"/>
      <c r="H472" s="61"/>
      <c r="I472" s="61"/>
      <c r="J472" s="122">
        <f>SUBTOTAL(9,G472:I472)</f>
        <v>0</v>
      </c>
      <c r="K472" s="123" t="str">
        <f>IFERROR(J472/$J$18*100,"0.00")</f>
        <v>0.00</v>
      </c>
    </row>
    <row r="473" spans="1:11" ht="12.75" x14ac:dyDescent="0.2">
      <c r="A473" s="67">
        <v>2</v>
      </c>
      <c r="B473" s="59">
        <v>6</v>
      </c>
      <c r="C473" s="59">
        <v>8</v>
      </c>
      <c r="D473" s="59">
        <v>8</v>
      </c>
      <c r="E473" s="59" t="s">
        <v>307</v>
      </c>
      <c r="F473" s="65" t="s">
        <v>281</v>
      </c>
      <c r="G473" s="61"/>
      <c r="H473" s="61"/>
      <c r="I473" s="61"/>
      <c r="J473" s="122">
        <f>SUBTOTAL(9,G473:I473)</f>
        <v>0</v>
      </c>
      <c r="K473" s="123" t="str">
        <f>IFERROR(J473/$J$18*100,"0.00")</f>
        <v>0.00</v>
      </c>
    </row>
    <row r="474" spans="1:11" ht="12.75" x14ac:dyDescent="0.2">
      <c r="A474" s="67">
        <v>2</v>
      </c>
      <c r="B474" s="59">
        <v>6</v>
      </c>
      <c r="C474" s="59">
        <v>8</v>
      </c>
      <c r="D474" s="59">
        <v>8</v>
      </c>
      <c r="E474" s="59" t="s">
        <v>308</v>
      </c>
      <c r="F474" s="65" t="s">
        <v>282</v>
      </c>
      <c r="G474" s="61"/>
      <c r="H474" s="61"/>
      <c r="I474" s="61"/>
      <c r="J474" s="122">
        <f>SUBTOTAL(9,G474:I474)</f>
        <v>0</v>
      </c>
      <c r="K474" s="123" t="str">
        <f>IFERROR(J474/$J$18*100,"0.00")</f>
        <v>0.00</v>
      </c>
    </row>
    <row r="475" spans="1:11" ht="12.75" x14ac:dyDescent="0.2">
      <c r="A475" s="67">
        <v>2</v>
      </c>
      <c r="B475" s="59">
        <v>6</v>
      </c>
      <c r="C475" s="59">
        <v>8</v>
      </c>
      <c r="D475" s="59">
        <v>8</v>
      </c>
      <c r="E475" s="59" t="s">
        <v>309</v>
      </c>
      <c r="F475" s="65" t="s">
        <v>283</v>
      </c>
      <c r="G475" s="69"/>
      <c r="H475" s="69"/>
      <c r="I475" s="69"/>
      <c r="J475" s="122">
        <f>SUBTOTAL(9,G475:I475)</f>
        <v>0</v>
      </c>
      <c r="K475" s="123" t="str">
        <f>IFERROR(J475/$J$18*100,"0.00")</f>
        <v>0.00</v>
      </c>
    </row>
    <row r="476" spans="1:11" ht="12.75" x14ac:dyDescent="0.2">
      <c r="A476" s="53">
        <v>2</v>
      </c>
      <c r="B476" s="54">
        <v>6</v>
      </c>
      <c r="C476" s="54">
        <v>8</v>
      </c>
      <c r="D476" s="54">
        <v>9</v>
      </c>
      <c r="E476" s="54"/>
      <c r="F476" s="79" t="s">
        <v>284</v>
      </c>
      <c r="G476" s="72">
        <f>+G477</f>
        <v>0</v>
      </c>
      <c r="H476" s="72">
        <f>+H477</f>
        <v>0</v>
      </c>
      <c r="I476" s="72">
        <f>+I477</f>
        <v>0</v>
      </c>
      <c r="J476" s="72">
        <f>+J477</f>
        <v>0</v>
      </c>
      <c r="K476" s="73" t="str">
        <f>+K477</f>
        <v>0.00</v>
      </c>
    </row>
    <row r="477" spans="1:11" ht="12.75" x14ac:dyDescent="0.2">
      <c r="A477" s="67">
        <v>2</v>
      </c>
      <c r="B477" s="59">
        <v>6</v>
      </c>
      <c r="C477" s="59">
        <v>8</v>
      </c>
      <c r="D477" s="59">
        <v>9</v>
      </c>
      <c r="E477" s="59" t="s">
        <v>306</v>
      </c>
      <c r="F477" s="65" t="s">
        <v>284</v>
      </c>
      <c r="G477" s="69"/>
      <c r="H477" s="69"/>
      <c r="I477" s="69"/>
      <c r="J477" s="122">
        <f>SUBTOTAL(9,G477:I477)</f>
        <v>0</v>
      </c>
      <c r="K477" s="123" t="str">
        <f>IFERROR(J477/$J$18*100,"0.00")</f>
        <v>0.00</v>
      </c>
    </row>
    <row r="478" spans="1:11" ht="12.75" x14ac:dyDescent="0.2">
      <c r="A478" s="48">
        <v>2</v>
      </c>
      <c r="B478" s="49">
        <v>6</v>
      </c>
      <c r="C478" s="49">
        <v>9</v>
      </c>
      <c r="D478" s="49"/>
      <c r="E478" s="49"/>
      <c r="F478" s="50" t="s">
        <v>421</v>
      </c>
      <c r="G478" s="51">
        <f>+G479+G481+G483</f>
        <v>0</v>
      </c>
      <c r="H478" s="51">
        <f>+H479+H481+H483</f>
        <v>0</v>
      </c>
      <c r="I478" s="51">
        <f>+I479+I481+I483</f>
        <v>0</v>
      </c>
      <c r="J478" s="51">
        <f>+J479+J481+J483</f>
        <v>0</v>
      </c>
      <c r="K478" s="52">
        <f>+K479+K481+K483</f>
        <v>0</v>
      </c>
    </row>
    <row r="479" spans="1:11" ht="12.75" x14ac:dyDescent="0.2">
      <c r="A479" s="70">
        <v>2</v>
      </c>
      <c r="B479" s="54">
        <v>6</v>
      </c>
      <c r="C479" s="54">
        <v>9</v>
      </c>
      <c r="D479" s="54">
        <v>1</v>
      </c>
      <c r="E479" s="54"/>
      <c r="F479" s="79" t="s">
        <v>422</v>
      </c>
      <c r="G479" s="56">
        <f>+G480</f>
        <v>0</v>
      </c>
      <c r="H479" s="56">
        <f>+H480</f>
        <v>0</v>
      </c>
      <c r="I479" s="56">
        <f>+I480</f>
        <v>0</v>
      </c>
      <c r="J479" s="56">
        <f>+J480</f>
        <v>0</v>
      </c>
      <c r="K479" s="57" t="str">
        <f>+K480</f>
        <v>0.00</v>
      </c>
    </row>
    <row r="480" spans="1:11" ht="12.75" x14ac:dyDescent="0.2">
      <c r="A480" s="67">
        <v>2</v>
      </c>
      <c r="B480" s="59">
        <v>6</v>
      </c>
      <c r="C480" s="59">
        <v>9</v>
      </c>
      <c r="D480" s="59">
        <v>1</v>
      </c>
      <c r="E480" s="59" t="s">
        <v>306</v>
      </c>
      <c r="F480" s="65" t="s">
        <v>422</v>
      </c>
      <c r="G480" s="69"/>
      <c r="H480" s="69"/>
      <c r="I480" s="69"/>
      <c r="J480" s="122">
        <f>SUBTOTAL(9,G480:I480)</f>
        <v>0</v>
      </c>
      <c r="K480" s="123" t="str">
        <f>IFERROR(J480/$J$18*100,"0.00")</f>
        <v>0.00</v>
      </c>
    </row>
    <row r="481" spans="1:11" ht="12.75" x14ac:dyDescent="0.2">
      <c r="A481" s="70">
        <v>2</v>
      </c>
      <c r="B481" s="54">
        <v>6</v>
      </c>
      <c r="C481" s="54">
        <v>9</v>
      </c>
      <c r="D481" s="54">
        <v>2</v>
      </c>
      <c r="E481" s="54"/>
      <c r="F481" s="79" t="s">
        <v>423</v>
      </c>
      <c r="G481" s="56">
        <f>+G482</f>
        <v>0</v>
      </c>
      <c r="H481" s="56">
        <f>+H482</f>
        <v>0</v>
      </c>
      <c r="I481" s="56">
        <f>+I482</f>
        <v>0</v>
      </c>
      <c r="J481" s="56">
        <f>+J482</f>
        <v>0</v>
      </c>
      <c r="K481" s="57" t="str">
        <f>+K482</f>
        <v>0.00</v>
      </c>
    </row>
    <row r="482" spans="1:11" ht="12.75" x14ac:dyDescent="0.2">
      <c r="A482" s="67">
        <v>2</v>
      </c>
      <c r="B482" s="59">
        <v>6</v>
      </c>
      <c r="C482" s="59">
        <v>9</v>
      </c>
      <c r="D482" s="59">
        <v>2</v>
      </c>
      <c r="E482" s="59" t="s">
        <v>306</v>
      </c>
      <c r="F482" s="65" t="s">
        <v>423</v>
      </c>
      <c r="G482" s="69"/>
      <c r="H482" s="69"/>
      <c r="I482" s="69"/>
      <c r="J482" s="122">
        <f>SUBTOTAL(9,G482:I482)</f>
        <v>0</v>
      </c>
      <c r="K482" s="123" t="str">
        <f>IFERROR(J482/$J$18*100,"0.00")</f>
        <v>0.00</v>
      </c>
    </row>
    <row r="483" spans="1:11" ht="12.75" x14ac:dyDescent="0.2">
      <c r="A483" s="70">
        <v>2</v>
      </c>
      <c r="B483" s="54">
        <v>6</v>
      </c>
      <c r="C483" s="54">
        <v>9</v>
      </c>
      <c r="D483" s="54">
        <v>9</v>
      </c>
      <c r="E483" s="54"/>
      <c r="F483" s="79" t="s">
        <v>424</v>
      </c>
      <c r="G483" s="56">
        <f>+G484</f>
        <v>0</v>
      </c>
      <c r="H483" s="56">
        <f>+H484</f>
        <v>0</v>
      </c>
      <c r="I483" s="56">
        <f>+I484</f>
        <v>0</v>
      </c>
      <c r="J483" s="56">
        <f>+J484</f>
        <v>0</v>
      </c>
      <c r="K483" s="57" t="str">
        <f>+K484</f>
        <v>0.00</v>
      </c>
    </row>
    <row r="484" spans="1:11" ht="12.75" x14ac:dyDescent="0.2">
      <c r="A484" s="67">
        <v>2</v>
      </c>
      <c r="B484" s="59">
        <v>6</v>
      </c>
      <c r="C484" s="59">
        <v>9</v>
      </c>
      <c r="D484" s="59">
        <v>9</v>
      </c>
      <c r="E484" s="59" t="s">
        <v>306</v>
      </c>
      <c r="F484" s="65" t="s">
        <v>424</v>
      </c>
      <c r="G484" s="69"/>
      <c r="H484" s="69"/>
      <c r="I484" s="69"/>
      <c r="J484" s="122">
        <f>SUBTOTAL(9,G484:I484)</f>
        <v>0</v>
      </c>
      <c r="K484" s="123" t="str">
        <f>IFERROR(J484/$J$18*100,"0.00")</f>
        <v>0.00</v>
      </c>
    </row>
    <row r="485" spans="1:11" ht="12.75" x14ac:dyDescent="0.2">
      <c r="A485" s="42">
        <v>2</v>
      </c>
      <c r="B485" s="43">
        <v>7</v>
      </c>
      <c r="C485" s="44"/>
      <c r="D485" s="44"/>
      <c r="E485" s="44"/>
      <c r="F485" s="45" t="s">
        <v>285</v>
      </c>
      <c r="G485" s="46">
        <f>+G486+G497+G510</f>
        <v>0</v>
      </c>
      <c r="H485" s="46">
        <f>+H486+H497+H510</f>
        <v>0</v>
      </c>
      <c r="I485" s="46">
        <f>+I486+I497+I510</f>
        <v>0</v>
      </c>
      <c r="J485" s="46">
        <f>+J486+J497+J510</f>
        <v>0</v>
      </c>
      <c r="K485" s="47">
        <f>+K486+K497+K510</f>
        <v>0</v>
      </c>
    </row>
    <row r="486" spans="1:11" ht="12.75" x14ac:dyDescent="0.2">
      <c r="A486" s="48">
        <v>2</v>
      </c>
      <c r="B486" s="49">
        <v>7</v>
      </c>
      <c r="C486" s="49">
        <v>1</v>
      </c>
      <c r="D486" s="49"/>
      <c r="E486" s="49"/>
      <c r="F486" s="50" t="s">
        <v>286</v>
      </c>
      <c r="G486" s="51">
        <f>+G487+G489+G491+G493+G495</f>
        <v>0</v>
      </c>
      <c r="H486" s="51">
        <f>+H487+H489+H491+H493+H495</f>
        <v>0</v>
      </c>
      <c r="I486" s="51">
        <f>+I487+I489+I491+I493+I495</f>
        <v>0</v>
      </c>
      <c r="J486" s="51">
        <f>+J487+J489+J491+J493+J495</f>
        <v>0</v>
      </c>
      <c r="K486" s="52">
        <f>+K487+K489+K491+K493+K495</f>
        <v>0</v>
      </c>
    </row>
    <row r="487" spans="1:11" ht="12.75" x14ac:dyDescent="0.2">
      <c r="A487" s="53">
        <v>2</v>
      </c>
      <c r="B487" s="54">
        <v>7</v>
      </c>
      <c r="C487" s="54">
        <v>1</v>
      </c>
      <c r="D487" s="54">
        <v>1</v>
      </c>
      <c r="E487" s="54"/>
      <c r="F487" s="66" t="s">
        <v>287</v>
      </c>
      <c r="G487" s="72">
        <f>+G488</f>
        <v>0</v>
      </c>
      <c r="H487" s="72">
        <f>+H488</f>
        <v>0</v>
      </c>
      <c r="I487" s="72">
        <f>+I488</f>
        <v>0</v>
      </c>
      <c r="J487" s="72">
        <f>+J488</f>
        <v>0</v>
      </c>
      <c r="K487" s="73" t="str">
        <f>+K488</f>
        <v>0.00</v>
      </c>
    </row>
    <row r="488" spans="1:11" ht="12.75" x14ac:dyDescent="0.2">
      <c r="A488" s="67">
        <v>2</v>
      </c>
      <c r="B488" s="59">
        <v>7</v>
      </c>
      <c r="C488" s="59">
        <v>1</v>
      </c>
      <c r="D488" s="59">
        <v>1</v>
      </c>
      <c r="E488" s="59" t="s">
        <v>306</v>
      </c>
      <c r="F488" s="65" t="s">
        <v>287</v>
      </c>
      <c r="G488" s="69"/>
      <c r="H488" s="69"/>
      <c r="I488" s="69"/>
      <c r="J488" s="122">
        <f>SUBTOTAL(9,G488:I488)</f>
        <v>0</v>
      </c>
      <c r="K488" s="123" t="str">
        <f>IFERROR(J488/$J$18*100,"0.00")</f>
        <v>0.00</v>
      </c>
    </row>
    <row r="489" spans="1:11" ht="12.75" x14ac:dyDescent="0.2">
      <c r="A489" s="53">
        <v>2</v>
      </c>
      <c r="B489" s="54">
        <v>7</v>
      </c>
      <c r="C489" s="54">
        <v>1</v>
      </c>
      <c r="D489" s="54">
        <v>2</v>
      </c>
      <c r="E489" s="54"/>
      <c r="F489" s="66" t="s">
        <v>288</v>
      </c>
      <c r="G489" s="72">
        <f>+G490</f>
        <v>0</v>
      </c>
      <c r="H489" s="72">
        <f>+H490</f>
        <v>0</v>
      </c>
      <c r="I489" s="72">
        <f>+I490</f>
        <v>0</v>
      </c>
      <c r="J489" s="72">
        <f>+J490</f>
        <v>0</v>
      </c>
      <c r="K489" s="73" t="str">
        <f>+K490</f>
        <v>0.00</v>
      </c>
    </row>
    <row r="490" spans="1:11" ht="12.75" x14ac:dyDescent="0.2">
      <c r="A490" s="67">
        <v>2</v>
      </c>
      <c r="B490" s="59">
        <v>7</v>
      </c>
      <c r="C490" s="59">
        <v>1</v>
      </c>
      <c r="D490" s="59">
        <v>2</v>
      </c>
      <c r="E490" s="59" t="s">
        <v>306</v>
      </c>
      <c r="F490" s="65" t="s">
        <v>288</v>
      </c>
      <c r="G490" s="69"/>
      <c r="H490" s="69"/>
      <c r="I490" s="69"/>
      <c r="J490" s="122">
        <f>SUBTOTAL(9,G490:I490)</f>
        <v>0</v>
      </c>
      <c r="K490" s="123" t="str">
        <f>IFERROR(J490/$J$18*100,"0.00")</f>
        <v>0.00</v>
      </c>
    </row>
    <row r="491" spans="1:11" ht="12.75" x14ac:dyDescent="0.2">
      <c r="A491" s="53">
        <v>2</v>
      </c>
      <c r="B491" s="54">
        <v>7</v>
      </c>
      <c r="C491" s="54">
        <v>1</v>
      </c>
      <c r="D491" s="54">
        <v>3</v>
      </c>
      <c r="E491" s="54"/>
      <c r="F491" s="66" t="s">
        <v>289</v>
      </c>
      <c r="G491" s="72">
        <f>+G492</f>
        <v>0</v>
      </c>
      <c r="H491" s="72">
        <f>+H492</f>
        <v>0</v>
      </c>
      <c r="I491" s="72">
        <f>+I492</f>
        <v>0</v>
      </c>
      <c r="J491" s="72">
        <f>+J492</f>
        <v>0</v>
      </c>
      <c r="K491" s="73" t="str">
        <f>+K492</f>
        <v>0.00</v>
      </c>
    </row>
    <row r="492" spans="1:11" ht="12.75" x14ac:dyDescent="0.2">
      <c r="A492" s="67">
        <v>2</v>
      </c>
      <c r="B492" s="59">
        <v>7</v>
      </c>
      <c r="C492" s="59">
        <v>1</v>
      </c>
      <c r="D492" s="59">
        <v>3</v>
      </c>
      <c r="E492" s="59" t="s">
        <v>306</v>
      </c>
      <c r="F492" s="65" t="s">
        <v>289</v>
      </c>
      <c r="G492" s="69"/>
      <c r="H492" s="69"/>
      <c r="I492" s="69"/>
      <c r="J492" s="122">
        <f>SUBTOTAL(9,G492:I492)</f>
        <v>0</v>
      </c>
      <c r="K492" s="123" t="str">
        <f>IFERROR(J492/$J$18*100,"0.00")</f>
        <v>0.00</v>
      </c>
    </row>
    <row r="493" spans="1:11" ht="12.75" x14ac:dyDescent="0.2">
      <c r="A493" s="53">
        <v>2</v>
      </c>
      <c r="B493" s="54">
        <v>7</v>
      </c>
      <c r="C493" s="54">
        <v>1</v>
      </c>
      <c r="D493" s="54">
        <v>4</v>
      </c>
      <c r="E493" s="54"/>
      <c r="F493" s="66" t="s">
        <v>290</v>
      </c>
      <c r="G493" s="72">
        <f>+G494</f>
        <v>0</v>
      </c>
      <c r="H493" s="72">
        <f>+H494</f>
        <v>0</v>
      </c>
      <c r="I493" s="72">
        <f>+I494</f>
        <v>0</v>
      </c>
      <c r="J493" s="72">
        <f>+J494</f>
        <v>0</v>
      </c>
      <c r="K493" s="73" t="str">
        <f>+K494</f>
        <v>0.00</v>
      </c>
    </row>
    <row r="494" spans="1:11" ht="12.75" x14ac:dyDescent="0.2">
      <c r="A494" s="67">
        <v>2</v>
      </c>
      <c r="B494" s="59">
        <v>7</v>
      </c>
      <c r="C494" s="59">
        <v>1</v>
      </c>
      <c r="D494" s="59">
        <v>4</v>
      </c>
      <c r="E494" s="59" t="s">
        <v>306</v>
      </c>
      <c r="F494" s="65" t="s">
        <v>290</v>
      </c>
      <c r="G494" s="69"/>
      <c r="H494" s="69"/>
      <c r="I494" s="69"/>
      <c r="J494" s="122">
        <f>SUBTOTAL(9,G494:I494)</f>
        <v>0</v>
      </c>
      <c r="K494" s="123" t="str">
        <f>IFERROR(J494/$J$18*100,"0.00")</f>
        <v>0.00</v>
      </c>
    </row>
    <row r="495" spans="1:11" ht="12.75" x14ac:dyDescent="0.2">
      <c r="A495" s="70">
        <v>2</v>
      </c>
      <c r="B495" s="54">
        <v>7</v>
      </c>
      <c r="C495" s="54">
        <v>1</v>
      </c>
      <c r="D495" s="54">
        <v>5</v>
      </c>
      <c r="E495" s="54"/>
      <c r="F495" s="79" t="s">
        <v>425</v>
      </c>
      <c r="G495" s="72">
        <f>+G496</f>
        <v>0</v>
      </c>
      <c r="H495" s="72">
        <f>+H496</f>
        <v>0</v>
      </c>
      <c r="I495" s="72">
        <f>+I496</f>
        <v>0</v>
      </c>
      <c r="J495" s="72">
        <f>+J496</f>
        <v>0</v>
      </c>
      <c r="K495" s="73" t="str">
        <f>+K496</f>
        <v>0.00</v>
      </c>
    </row>
    <row r="496" spans="1:11" ht="12.75" x14ac:dyDescent="0.2">
      <c r="A496" s="67">
        <v>2</v>
      </c>
      <c r="B496" s="59">
        <v>7</v>
      </c>
      <c r="C496" s="59">
        <v>1</v>
      </c>
      <c r="D496" s="59">
        <v>5</v>
      </c>
      <c r="E496" s="59" t="s">
        <v>306</v>
      </c>
      <c r="F496" s="65" t="s">
        <v>425</v>
      </c>
      <c r="G496" s="69"/>
      <c r="H496" s="69"/>
      <c r="I496" s="69"/>
      <c r="J496" s="122">
        <f>SUBTOTAL(9,G496:I496)</f>
        <v>0</v>
      </c>
      <c r="K496" s="123" t="str">
        <f>IFERROR(J496/$J$18*100,"0.00")</f>
        <v>0.00</v>
      </c>
    </row>
    <row r="497" spans="1:11" ht="12.75" x14ac:dyDescent="0.2">
      <c r="A497" s="48">
        <v>2</v>
      </c>
      <c r="B497" s="49">
        <v>7</v>
      </c>
      <c r="C497" s="49">
        <v>2</v>
      </c>
      <c r="D497" s="49"/>
      <c r="E497" s="49"/>
      <c r="F497" s="50" t="s">
        <v>291</v>
      </c>
      <c r="G497" s="51">
        <f>+G498+G500+G502+G504+G506+G508</f>
        <v>0</v>
      </c>
      <c r="H497" s="51">
        <f>+H498+H500+H502+H504+H506+H508</f>
        <v>0</v>
      </c>
      <c r="I497" s="51">
        <f>+I498+I500+I502+I504+I506+I508</f>
        <v>0</v>
      </c>
      <c r="J497" s="51">
        <f>+J498+J500+J502+J504+J506+J508</f>
        <v>0</v>
      </c>
      <c r="K497" s="52">
        <f>+K498+K500+K502+K504+K506+K508</f>
        <v>0</v>
      </c>
    </row>
    <row r="498" spans="1:11" ht="12.75" x14ac:dyDescent="0.2">
      <c r="A498" s="53">
        <v>2</v>
      </c>
      <c r="B498" s="54">
        <v>7</v>
      </c>
      <c r="C498" s="54">
        <v>2</v>
      </c>
      <c r="D498" s="54">
        <v>1</v>
      </c>
      <c r="E498" s="54"/>
      <c r="F498" s="66" t="s">
        <v>292</v>
      </c>
      <c r="G498" s="72">
        <f>+G499</f>
        <v>0</v>
      </c>
      <c r="H498" s="72">
        <f>+H499</f>
        <v>0</v>
      </c>
      <c r="I498" s="72">
        <f>+I499</f>
        <v>0</v>
      </c>
      <c r="J498" s="72">
        <f>+J499</f>
        <v>0</v>
      </c>
      <c r="K498" s="73" t="str">
        <f>+K499</f>
        <v>0.00</v>
      </c>
    </row>
    <row r="499" spans="1:11" ht="12.75" x14ac:dyDescent="0.2">
      <c r="A499" s="67">
        <v>2</v>
      </c>
      <c r="B499" s="59">
        <v>7</v>
      </c>
      <c r="C499" s="59">
        <v>2</v>
      </c>
      <c r="D499" s="59">
        <v>1</v>
      </c>
      <c r="E499" s="59" t="s">
        <v>306</v>
      </c>
      <c r="F499" s="65" t="s">
        <v>292</v>
      </c>
      <c r="G499" s="69"/>
      <c r="H499" s="69"/>
      <c r="I499" s="69"/>
      <c r="J499" s="122">
        <f>SUBTOTAL(9,G499:I499)</f>
        <v>0</v>
      </c>
      <c r="K499" s="123" t="str">
        <f>IFERROR(J499/$J$18*100,"0.00")</f>
        <v>0.00</v>
      </c>
    </row>
    <row r="500" spans="1:11" ht="12.75" x14ac:dyDescent="0.2">
      <c r="A500" s="53">
        <v>2</v>
      </c>
      <c r="B500" s="54">
        <v>7</v>
      </c>
      <c r="C500" s="54">
        <v>2</v>
      </c>
      <c r="D500" s="54">
        <v>2</v>
      </c>
      <c r="E500" s="54"/>
      <c r="F500" s="66" t="s">
        <v>293</v>
      </c>
      <c r="G500" s="72">
        <f>+G501</f>
        <v>0</v>
      </c>
      <c r="H500" s="72">
        <f>+H501</f>
        <v>0</v>
      </c>
      <c r="I500" s="72">
        <f>+I501</f>
        <v>0</v>
      </c>
      <c r="J500" s="72">
        <f>+J501</f>
        <v>0</v>
      </c>
      <c r="K500" s="73" t="str">
        <f>+K501</f>
        <v>0.00</v>
      </c>
    </row>
    <row r="501" spans="1:11" ht="12.75" x14ac:dyDescent="0.2">
      <c r="A501" s="67">
        <v>2</v>
      </c>
      <c r="B501" s="59">
        <v>7</v>
      </c>
      <c r="C501" s="59">
        <v>2</v>
      </c>
      <c r="D501" s="59">
        <v>2</v>
      </c>
      <c r="E501" s="59" t="s">
        <v>306</v>
      </c>
      <c r="F501" s="65" t="s">
        <v>293</v>
      </c>
      <c r="G501" s="69"/>
      <c r="H501" s="69"/>
      <c r="I501" s="69"/>
      <c r="J501" s="122">
        <f>SUBTOTAL(9,G501:I501)</f>
        <v>0</v>
      </c>
      <c r="K501" s="123" t="str">
        <f>IFERROR(J501/$J$18*100,"0.00")</f>
        <v>0.00</v>
      </c>
    </row>
    <row r="502" spans="1:11" ht="12.75" x14ac:dyDescent="0.2">
      <c r="A502" s="53">
        <v>2</v>
      </c>
      <c r="B502" s="54">
        <v>7</v>
      </c>
      <c r="C502" s="54">
        <v>2</v>
      </c>
      <c r="D502" s="54">
        <v>3</v>
      </c>
      <c r="E502" s="54"/>
      <c r="F502" s="66" t="s">
        <v>294</v>
      </c>
      <c r="G502" s="72">
        <f>+G503</f>
        <v>0</v>
      </c>
      <c r="H502" s="72">
        <f>+H503</f>
        <v>0</v>
      </c>
      <c r="I502" s="72">
        <f>+I503</f>
        <v>0</v>
      </c>
      <c r="J502" s="72">
        <f>+J503</f>
        <v>0</v>
      </c>
      <c r="K502" s="73" t="str">
        <f>+K503</f>
        <v>0.00</v>
      </c>
    </row>
    <row r="503" spans="1:11" ht="12.75" x14ac:dyDescent="0.2">
      <c r="A503" s="67">
        <v>2</v>
      </c>
      <c r="B503" s="59">
        <v>7</v>
      </c>
      <c r="C503" s="59">
        <v>2</v>
      </c>
      <c r="D503" s="59">
        <v>3</v>
      </c>
      <c r="E503" s="59" t="s">
        <v>306</v>
      </c>
      <c r="F503" s="65" t="s">
        <v>294</v>
      </c>
      <c r="G503" s="69"/>
      <c r="H503" s="69"/>
      <c r="I503" s="69"/>
      <c r="J503" s="122">
        <f>SUBTOTAL(9,G503:I503)</f>
        <v>0</v>
      </c>
      <c r="K503" s="123" t="str">
        <f>IFERROR(J503/$J$18*100,"0.00")</f>
        <v>0.00</v>
      </c>
    </row>
    <row r="504" spans="1:11" ht="12.75" x14ac:dyDescent="0.2">
      <c r="A504" s="53">
        <v>2</v>
      </c>
      <c r="B504" s="54">
        <v>7</v>
      </c>
      <c r="C504" s="54">
        <v>2</v>
      </c>
      <c r="D504" s="54">
        <v>4</v>
      </c>
      <c r="E504" s="54"/>
      <c r="F504" s="66" t="s">
        <v>295</v>
      </c>
      <c r="G504" s="72">
        <f>+G505</f>
        <v>0</v>
      </c>
      <c r="H504" s="72">
        <f>+H505</f>
        <v>0</v>
      </c>
      <c r="I504" s="72">
        <f>+I505</f>
        <v>0</v>
      </c>
      <c r="J504" s="72">
        <f>+J505</f>
        <v>0</v>
      </c>
      <c r="K504" s="73" t="str">
        <f>+K505</f>
        <v>0.00</v>
      </c>
    </row>
    <row r="505" spans="1:11" ht="12.75" x14ac:dyDescent="0.2">
      <c r="A505" s="67">
        <v>2</v>
      </c>
      <c r="B505" s="59">
        <v>7</v>
      </c>
      <c r="C505" s="59">
        <v>2</v>
      </c>
      <c r="D505" s="59">
        <v>4</v>
      </c>
      <c r="E505" s="59" t="s">
        <v>306</v>
      </c>
      <c r="F505" s="65" t="s">
        <v>295</v>
      </c>
      <c r="G505" s="69"/>
      <c r="H505" s="69"/>
      <c r="I505" s="69"/>
      <c r="J505" s="122">
        <f>SUBTOTAL(9,G505:I505)</f>
        <v>0</v>
      </c>
      <c r="K505" s="123" t="str">
        <f>IFERROR(J505/$J$18*100,"0.00")</f>
        <v>0.00</v>
      </c>
    </row>
    <row r="506" spans="1:11" ht="12.75" x14ac:dyDescent="0.2">
      <c r="A506" s="53">
        <v>2</v>
      </c>
      <c r="B506" s="54">
        <v>7</v>
      </c>
      <c r="C506" s="54">
        <v>2</v>
      </c>
      <c r="D506" s="54">
        <v>7</v>
      </c>
      <c r="E506" s="54"/>
      <c r="F506" s="66" t="s">
        <v>296</v>
      </c>
      <c r="G506" s="72">
        <f>+G507</f>
        <v>0</v>
      </c>
      <c r="H506" s="72">
        <f>+H507</f>
        <v>0</v>
      </c>
      <c r="I506" s="72">
        <f>+I507</f>
        <v>0</v>
      </c>
      <c r="J506" s="72">
        <f>+J507</f>
        <v>0</v>
      </c>
      <c r="K506" s="73" t="str">
        <f>+K507</f>
        <v>0.00</v>
      </c>
    </row>
    <row r="507" spans="1:11" ht="12.75" x14ac:dyDescent="0.2">
      <c r="A507" s="67">
        <v>2</v>
      </c>
      <c r="B507" s="59">
        <v>7</v>
      </c>
      <c r="C507" s="59">
        <v>2</v>
      </c>
      <c r="D507" s="59">
        <v>7</v>
      </c>
      <c r="E507" s="59" t="s">
        <v>306</v>
      </c>
      <c r="F507" s="65" t="s">
        <v>296</v>
      </c>
      <c r="G507" s="69"/>
      <c r="H507" s="69"/>
      <c r="I507" s="69"/>
      <c r="J507" s="122">
        <f>SUBTOTAL(9,G507:I507)</f>
        <v>0</v>
      </c>
      <c r="K507" s="123" t="str">
        <f>IFERROR(J507/$J$18*100,"0.00")</f>
        <v>0.00</v>
      </c>
    </row>
    <row r="508" spans="1:11" ht="12.75" x14ac:dyDescent="0.2">
      <c r="A508" s="53">
        <v>2</v>
      </c>
      <c r="B508" s="54">
        <v>7</v>
      </c>
      <c r="C508" s="54">
        <v>2</v>
      </c>
      <c r="D508" s="54">
        <v>8</v>
      </c>
      <c r="E508" s="54"/>
      <c r="F508" s="66" t="s">
        <v>297</v>
      </c>
      <c r="G508" s="72">
        <f>+G509</f>
        <v>0</v>
      </c>
      <c r="H508" s="72">
        <f>+H509</f>
        <v>0</v>
      </c>
      <c r="I508" s="72">
        <f>+I509</f>
        <v>0</v>
      </c>
      <c r="J508" s="72">
        <f>+J509</f>
        <v>0</v>
      </c>
      <c r="K508" s="73" t="str">
        <f>+K509</f>
        <v>0.00</v>
      </c>
    </row>
    <row r="509" spans="1:11" ht="12.75" x14ac:dyDescent="0.2">
      <c r="A509" s="67">
        <v>2</v>
      </c>
      <c r="B509" s="59">
        <v>7</v>
      </c>
      <c r="C509" s="59">
        <v>2</v>
      </c>
      <c r="D509" s="59">
        <v>8</v>
      </c>
      <c r="E509" s="59" t="s">
        <v>306</v>
      </c>
      <c r="F509" s="65" t="s">
        <v>297</v>
      </c>
      <c r="G509" s="69"/>
      <c r="H509" s="69"/>
      <c r="I509" s="69"/>
      <c r="J509" s="122">
        <f>SUBTOTAL(9,G509:I509)</f>
        <v>0</v>
      </c>
      <c r="K509" s="123" t="str">
        <f>IFERROR(J509/$J$18*100,"0.00")</f>
        <v>0.00</v>
      </c>
    </row>
    <row r="510" spans="1:11" ht="12.75" x14ac:dyDescent="0.2">
      <c r="A510" s="48">
        <v>2</v>
      </c>
      <c r="B510" s="49">
        <v>7</v>
      </c>
      <c r="C510" s="49">
        <v>3</v>
      </c>
      <c r="D510" s="49"/>
      <c r="E510" s="49"/>
      <c r="F510" s="50" t="s">
        <v>298</v>
      </c>
      <c r="G510" s="51">
        <f>+G511+G513</f>
        <v>0</v>
      </c>
      <c r="H510" s="51">
        <f>+H511+H513</f>
        <v>0</v>
      </c>
      <c r="I510" s="51">
        <f>+I511+I513</f>
        <v>0</v>
      </c>
      <c r="J510" s="51">
        <f>+J511+J513</f>
        <v>0</v>
      </c>
      <c r="K510" s="52">
        <f>+K511+K513</f>
        <v>0</v>
      </c>
    </row>
    <row r="511" spans="1:11" ht="12.75" x14ac:dyDescent="0.2">
      <c r="A511" s="53">
        <v>2</v>
      </c>
      <c r="B511" s="54">
        <v>7</v>
      </c>
      <c r="C511" s="54">
        <v>3</v>
      </c>
      <c r="D511" s="54">
        <v>1</v>
      </c>
      <c r="E511" s="54"/>
      <c r="F511" s="66" t="s">
        <v>299</v>
      </c>
      <c r="G511" s="72">
        <f>+G512</f>
        <v>0</v>
      </c>
      <c r="H511" s="72">
        <f>+H512</f>
        <v>0</v>
      </c>
      <c r="I511" s="72">
        <f>+I512</f>
        <v>0</v>
      </c>
      <c r="J511" s="72">
        <f>+J512</f>
        <v>0</v>
      </c>
      <c r="K511" s="73" t="str">
        <f>+K512</f>
        <v>0.00</v>
      </c>
    </row>
    <row r="512" spans="1:11" ht="12.75" x14ac:dyDescent="0.2">
      <c r="A512" s="67">
        <v>2</v>
      </c>
      <c r="B512" s="59">
        <v>7</v>
      </c>
      <c r="C512" s="59">
        <v>3</v>
      </c>
      <c r="D512" s="59">
        <v>1</v>
      </c>
      <c r="E512" s="59" t="s">
        <v>306</v>
      </c>
      <c r="F512" s="65" t="s">
        <v>299</v>
      </c>
      <c r="G512" s="69"/>
      <c r="H512" s="69"/>
      <c r="I512" s="69"/>
      <c r="J512" s="122">
        <f>SUBTOTAL(9,G512:I512)</f>
        <v>0</v>
      </c>
      <c r="K512" s="123" t="str">
        <f>IFERROR(J512/$J$18*100,"0.00")</f>
        <v>0.00</v>
      </c>
    </row>
    <row r="513" spans="1:11" ht="12.75" x14ac:dyDescent="0.2">
      <c r="A513" s="53">
        <v>2</v>
      </c>
      <c r="B513" s="54">
        <v>7</v>
      </c>
      <c r="C513" s="54">
        <v>3</v>
      </c>
      <c r="D513" s="54">
        <v>2</v>
      </c>
      <c r="E513" s="54"/>
      <c r="F513" s="66" t="s">
        <v>300</v>
      </c>
      <c r="G513" s="72">
        <f>+G514</f>
        <v>0</v>
      </c>
      <c r="H513" s="72">
        <f>+H514</f>
        <v>0</v>
      </c>
      <c r="I513" s="72">
        <f>+I514</f>
        <v>0</v>
      </c>
      <c r="J513" s="72">
        <f>+J514</f>
        <v>0</v>
      </c>
      <c r="K513" s="73" t="str">
        <f>+K514</f>
        <v>0.00</v>
      </c>
    </row>
    <row r="514" spans="1:11" ht="12.75" x14ac:dyDescent="0.2">
      <c r="A514" s="83">
        <v>2</v>
      </c>
      <c r="B514" s="84">
        <v>7</v>
      </c>
      <c r="C514" s="84">
        <v>3</v>
      </c>
      <c r="D514" s="84">
        <v>2</v>
      </c>
      <c r="E514" s="84" t="s">
        <v>306</v>
      </c>
      <c r="F514" s="85" t="s">
        <v>300</v>
      </c>
      <c r="G514" s="86"/>
      <c r="H514" s="86"/>
      <c r="I514" s="86"/>
      <c r="J514" s="124">
        <f>SUBTOTAL(9,G514:I514)</f>
        <v>0</v>
      </c>
      <c r="K514" s="125" t="str">
        <f>IFERROR(J514/$J$18*100,"0.00")</f>
        <v>0.00</v>
      </c>
    </row>
  </sheetData>
  <sheetProtection algorithmName="SHA-512" hashValue="MsRRsU6hqzapZtAM3wEkz0HLK2FWB3089Cap1aRgiFhNWx7s7WySAX01xEGIrikAHz2CvdJ0F4kayBlPpj6sog==" saltValue="IVR8pXWxM7vsIQjvChxgNw==" spinCount="100000" sheet="1" objects="1" scenarios="1"/>
  <mergeCells count="9">
    <mergeCell ref="J16:J17"/>
    <mergeCell ref="K16:K17"/>
    <mergeCell ref="G16:I16"/>
    <mergeCell ref="A16:A17"/>
    <mergeCell ref="B16:B17"/>
    <mergeCell ref="C16:C17"/>
    <mergeCell ref="D16:D17"/>
    <mergeCell ref="E16:E17"/>
    <mergeCell ref="F16:F17"/>
  </mergeCells>
  <pageMargins left="1.6535433070866143" right="0.11811023622047245" top="0.27559055118110237" bottom="0.23622047244094491" header="0" footer="0"/>
  <pageSetup paperSize="9" scale="65" orientation="landscape" verticalDpi="200" r:id="rId1"/>
  <headerFooter alignWithMargins="0"/>
  <ignoredErrors>
    <ignoredError sqref="J28:K514"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8"/>
  <sheetViews>
    <sheetView workbookViewId="0">
      <pane xSplit="4" ySplit="3" topLeftCell="E4" activePane="bottomRight" state="frozen"/>
      <selection pane="topRight" activeCell="E1" sqref="E1"/>
      <selection pane="bottomLeft" activeCell="A4" sqref="A4"/>
      <selection pane="bottomRight" activeCell="E15" sqref="E15"/>
    </sheetView>
  </sheetViews>
  <sheetFormatPr defaultColWidth="11.42578125" defaultRowHeight="15" x14ac:dyDescent="0.25"/>
  <cols>
    <col min="1" max="1" width="53.42578125" style="1" customWidth="1"/>
    <col min="2" max="2" width="12" style="171" bestFit="1" customWidth="1"/>
    <col min="3" max="3" width="11.42578125" style="171"/>
    <col min="4" max="4" width="27.28515625" style="1" customWidth="1"/>
    <col min="5" max="5" width="28.42578125" style="1" customWidth="1"/>
    <col min="6" max="16384" width="11.42578125" style="1"/>
  </cols>
  <sheetData>
    <row r="2" spans="1:9" s="444" customFormat="1" ht="14.25" x14ac:dyDescent="0.2">
      <c r="A2" s="760" t="s">
        <v>1680</v>
      </c>
      <c r="B2" s="760" t="s">
        <v>1684</v>
      </c>
      <c r="C2" s="760" t="s">
        <v>1685</v>
      </c>
      <c r="D2" s="760" t="s">
        <v>1686</v>
      </c>
      <c r="E2" s="760" t="s">
        <v>1687</v>
      </c>
      <c r="F2" s="757" t="s">
        <v>1688</v>
      </c>
      <c r="G2" s="758"/>
      <c r="H2" s="758"/>
      <c r="I2" s="759"/>
    </row>
    <row r="3" spans="1:9" s="434" customFormat="1" ht="14.25" x14ac:dyDescent="0.2">
      <c r="A3" s="761"/>
      <c r="B3" s="761"/>
      <c r="C3" s="761"/>
      <c r="D3" s="761"/>
      <c r="E3" s="761"/>
      <c r="F3" s="443" t="s">
        <v>1693</v>
      </c>
      <c r="G3" s="443" t="s">
        <v>1689</v>
      </c>
      <c r="H3" s="443" t="s">
        <v>1690</v>
      </c>
      <c r="I3" s="443" t="s">
        <v>1691</v>
      </c>
    </row>
    <row r="4" spans="1:9" ht="30" x14ac:dyDescent="0.25">
      <c r="A4" s="435" t="s">
        <v>1634</v>
      </c>
      <c r="B4" s="436">
        <v>1</v>
      </c>
      <c r="C4" s="436">
        <v>8</v>
      </c>
      <c r="D4" s="435" t="s">
        <v>1692</v>
      </c>
      <c r="E4" s="435"/>
      <c r="F4" s="436">
        <v>8</v>
      </c>
      <c r="G4" s="436" t="s">
        <v>1695</v>
      </c>
      <c r="H4" s="445" t="s">
        <v>1694</v>
      </c>
      <c r="I4" s="436" t="s">
        <v>1696</v>
      </c>
    </row>
    <row r="5" spans="1:9" x14ac:dyDescent="0.25">
      <c r="A5" s="437" t="s">
        <v>1652</v>
      </c>
      <c r="B5" s="438">
        <v>0.97</v>
      </c>
      <c r="C5" s="439">
        <v>1</v>
      </c>
      <c r="D5" s="446" t="s">
        <v>1721</v>
      </c>
      <c r="E5" s="446" t="s">
        <v>1720</v>
      </c>
      <c r="F5" s="449">
        <v>100</v>
      </c>
      <c r="G5" s="439" t="s">
        <v>1699</v>
      </c>
      <c r="H5" s="439" t="s">
        <v>1698</v>
      </c>
      <c r="I5" s="439" t="s">
        <v>1697</v>
      </c>
    </row>
    <row r="6" spans="1:9" ht="30" x14ac:dyDescent="0.25">
      <c r="A6" s="435" t="s">
        <v>1619</v>
      </c>
      <c r="B6" s="440">
        <v>0.6</v>
      </c>
      <c r="C6" s="440">
        <v>0.85</v>
      </c>
      <c r="D6" s="447" t="s">
        <v>1700</v>
      </c>
      <c r="E6" s="447" t="s">
        <v>1709</v>
      </c>
      <c r="F6" s="439" t="s">
        <v>1701</v>
      </c>
      <c r="G6" s="439" t="s">
        <v>1702</v>
      </c>
      <c r="H6" s="439" t="s">
        <v>1703</v>
      </c>
      <c r="I6" s="439" t="s">
        <v>1704</v>
      </c>
    </row>
    <row r="7" spans="1:9" ht="30" x14ac:dyDescent="0.25">
      <c r="A7" s="437" t="s">
        <v>1620</v>
      </c>
      <c r="B7" s="438">
        <v>0.46</v>
      </c>
      <c r="C7" s="438">
        <v>0.7</v>
      </c>
      <c r="D7" s="448" t="s">
        <v>1705</v>
      </c>
      <c r="E7" s="448" t="s">
        <v>1710</v>
      </c>
      <c r="F7" s="439" t="s">
        <v>1706</v>
      </c>
      <c r="G7" s="439" t="s">
        <v>1707</v>
      </c>
      <c r="H7" s="439" t="s">
        <v>1708</v>
      </c>
      <c r="I7" s="439" t="s">
        <v>1704</v>
      </c>
    </row>
    <row r="8" spans="1:9" ht="30" x14ac:dyDescent="0.25">
      <c r="A8" s="435" t="s">
        <v>1672</v>
      </c>
      <c r="B8" s="436" t="s">
        <v>1671</v>
      </c>
      <c r="C8" s="440">
        <v>1</v>
      </c>
      <c r="D8" s="447" t="s">
        <v>1711</v>
      </c>
      <c r="E8" s="447" t="s">
        <v>1712</v>
      </c>
      <c r="F8" s="439" t="s">
        <v>1713</v>
      </c>
      <c r="G8" s="439" t="s">
        <v>1702</v>
      </c>
      <c r="H8" s="439" t="s">
        <v>1714</v>
      </c>
      <c r="I8" s="439" t="s">
        <v>1715</v>
      </c>
    </row>
    <row r="9" spans="1:9" ht="30" x14ac:dyDescent="0.25">
      <c r="A9" s="437" t="s">
        <v>1621</v>
      </c>
      <c r="B9" s="438">
        <v>0.77</v>
      </c>
      <c r="C9" s="438">
        <v>0.9</v>
      </c>
      <c r="D9" s="448" t="s">
        <v>1716</v>
      </c>
      <c r="E9" s="448" t="s">
        <v>1710</v>
      </c>
      <c r="F9" s="439" t="s">
        <v>1701</v>
      </c>
      <c r="G9" s="439" t="s">
        <v>1702</v>
      </c>
      <c r="H9" s="439" t="s">
        <v>1703</v>
      </c>
      <c r="I9" s="439" t="s">
        <v>1704</v>
      </c>
    </row>
    <row r="10" spans="1:9" ht="45" x14ac:dyDescent="0.25">
      <c r="A10" s="435" t="s">
        <v>1622</v>
      </c>
      <c r="B10" s="440">
        <v>0.9</v>
      </c>
      <c r="C10" s="440">
        <v>1</v>
      </c>
      <c r="D10" s="447" t="s">
        <v>1717</v>
      </c>
      <c r="E10" s="447" t="s">
        <v>1719</v>
      </c>
      <c r="F10" s="449">
        <v>100</v>
      </c>
      <c r="G10" s="439" t="s">
        <v>1699</v>
      </c>
      <c r="H10" s="439" t="s">
        <v>1698</v>
      </c>
      <c r="I10" s="439" t="s">
        <v>1697</v>
      </c>
    </row>
    <row r="11" spans="1:9" ht="30" x14ac:dyDescent="0.25">
      <c r="A11" s="437" t="s">
        <v>1678</v>
      </c>
      <c r="B11" s="438">
        <v>0</v>
      </c>
      <c r="C11" s="438">
        <v>1</v>
      </c>
      <c r="D11" s="448" t="s">
        <v>1718</v>
      </c>
      <c r="E11" s="448" t="s">
        <v>1722</v>
      </c>
      <c r="F11" s="439" t="s">
        <v>1713</v>
      </c>
      <c r="G11" s="439" t="s">
        <v>1702</v>
      </c>
      <c r="H11" s="439" t="s">
        <v>1714</v>
      </c>
      <c r="I11" s="439" t="s">
        <v>1715</v>
      </c>
    </row>
    <row r="12" spans="1:9" ht="45" x14ac:dyDescent="0.25">
      <c r="A12" s="435" t="s">
        <v>1665</v>
      </c>
      <c r="B12" s="436" t="s">
        <v>1671</v>
      </c>
      <c r="C12" s="440">
        <v>0.75</v>
      </c>
      <c r="D12" s="447" t="s">
        <v>1724</v>
      </c>
      <c r="E12" s="447" t="s">
        <v>1723</v>
      </c>
      <c r="F12" s="440" t="s">
        <v>1701</v>
      </c>
      <c r="G12" s="440" t="s">
        <v>1725</v>
      </c>
      <c r="H12" s="440" t="s">
        <v>1726</v>
      </c>
      <c r="I12" s="440" t="s">
        <v>1727</v>
      </c>
    </row>
    <row r="13" spans="1:9" ht="30" x14ac:dyDescent="0.25">
      <c r="A13" s="437" t="s">
        <v>1623</v>
      </c>
      <c r="B13" s="441" t="s">
        <v>1671</v>
      </c>
      <c r="C13" s="438">
        <v>0.8</v>
      </c>
      <c r="D13" s="448" t="s">
        <v>1728</v>
      </c>
      <c r="E13" s="448" t="s">
        <v>1729</v>
      </c>
      <c r="F13" s="438"/>
      <c r="G13" s="438"/>
      <c r="H13" s="438"/>
      <c r="I13" s="438"/>
    </row>
    <row r="14" spans="1:9" x14ac:dyDescent="0.25">
      <c r="A14" s="435" t="s">
        <v>1624</v>
      </c>
      <c r="B14" s="436" t="s">
        <v>1671</v>
      </c>
      <c r="C14" s="440">
        <v>0.6</v>
      </c>
      <c r="D14" s="447"/>
      <c r="E14" s="447"/>
      <c r="F14" s="440"/>
      <c r="G14" s="440"/>
      <c r="H14" s="440"/>
      <c r="I14" s="440"/>
    </row>
    <row r="15" spans="1:9" x14ac:dyDescent="0.25">
      <c r="A15" s="437" t="s">
        <v>1625</v>
      </c>
      <c r="B15" s="438">
        <v>0.98</v>
      </c>
      <c r="C15" s="438">
        <v>1</v>
      </c>
      <c r="D15" s="448"/>
      <c r="E15" s="448"/>
      <c r="F15" s="438"/>
      <c r="G15" s="438"/>
      <c r="H15" s="438"/>
      <c r="I15" s="438"/>
    </row>
    <row r="16" spans="1:9" x14ac:dyDescent="0.25">
      <c r="A16" s="435" t="s">
        <v>1626</v>
      </c>
      <c r="B16" s="436" t="s">
        <v>1671</v>
      </c>
      <c r="C16" s="440">
        <v>0.9</v>
      </c>
      <c r="D16" s="447"/>
      <c r="E16" s="447"/>
      <c r="F16" s="440"/>
      <c r="G16" s="440"/>
      <c r="H16" s="440"/>
      <c r="I16" s="440"/>
    </row>
    <row r="17" spans="1:9" x14ac:dyDescent="0.25">
      <c r="A17" s="437" t="s">
        <v>1627</v>
      </c>
      <c r="B17" s="441" t="s">
        <v>1671</v>
      </c>
      <c r="C17" s="438">
        <v>0.35</v>
      </c>
      <c r="D17" s="448"/>
      <c r="E17" s="448"/>
      <c r="F17" s="438"/>
      <c r="G17" s="438"/>
      <c r="H17" s="438"/>
      <c r="I17" s="438"/>
    </row>
    <row r="18" spans="1:9" x14ac:dyDescent="0.25">
      <c r="A18" s="435" t="s">
        <v>1628</v>
      </c>
      <c r="B18" s="436" t="s">
        <v>1671</v>
      </c>
      <c r="C18" s="436" t="s">
        <v>1681</v>
      </c>
      <c r="D18" s="435"/>
      <c r="E18" s="435"/>
      <c r="F18" s="436"/>
      <c r="G18" s="436"/>
      <c r="H18" s="436"/>
      <c r="I18" s="436"/>
    </row>
    <row r="19" spans="1:9" x14ac:dyDescent="0.25">
      <c r="A19" s="437" t="s">
        <v>1629</v>
      </c>
      <c r="B19" s="438">
        <v>0.95</v>
      </c>
      <c r="C19" s="438">
        <v>1</v>
      </c>
      <c r="D19" s="448"/>
      <c r="E19" s="448"/>
      <c r="F19" s="438"/>
      <c r="G19" s="438"/>
      <c r="H19" s="438"/>
      <c r="I19" s="438"/>
    </row>
    <row r="20" spans="1:9" x14ac:dyDescent="0.25">
      <c r="A20" s="435" t="s">
        <v>1630</v>
      </c>
      <c r="B20" s="436" t="s">
        <v>1671</v>
      </c>
      <c r="C20" s="440">
        <v>0.9</v>
      </c>
      <c r="D20" s="447"/>
      <c r="E20" s="447"/>
      <c r="F20" s="440"/>
      <c r="G20" s="440"/>
      <c r="H20" s="440"/>
      <c r="I20" s="440"/>
    </row>
    <row r="21" spans="1:9" x14ac:dyDescent="0.25">
      <c r="A21" s="437" t="s">
        <v>1673</v>
      </c>
      <c r="B21" s="438" t="s">
        <v>1671</v>
      </c>
      <c r="C21" s="438">
        <v>1</v>
      </c>
      <c r="D21" s="448"/>
      <c r="E21" s="448"/>
      <c r="F21" s="438"/>
      <c r="G21" s="438"/>
      <c r="H21" s="438"/>
      <c r="I21" s="438"/>
    </row>
    <row r="22" spans="1:9" x14ac:dyDescent="0.25">
      <c r="A22" s="435" t="s">
        <v>1631</v>
      </c>
      <c r="B22" s="436" t="s">
        <v>1671</v>
      </c>
      <c r="C22" s="440">
        <v>0.75</v>
      </c>
      <c r="D22" s="447"/>
      <c r="E22" s="447"/>
      <c r="F22" s="440"/>
      <c r="G22" s="440"/>
      <c r="H22" s="440"/>
      <c r="I22" s="440"/>
    </row>
    <row r="23" spans="1:9" x14ac:dyDescent="0.25">
      <c r="A23" s="437" t="s">
        <v>1632</v>
      </c>
      <c r="B23" s="441" t="s">
        <v>1671</v>
      </c>
      <c r="C23" s="438">
        <v>0.85</v>
      </c>
      <c r="D23" s="448"/>
      <c r="E23" s="448"/>
      <c r="F23" s="438"/>
      <c r="G23" s="438"/>
      <c r="H23" s="438"/>
      <c r="I23" s="438"/>
    </row>
    <row r="24" spans="1:9" x14ac:dyDescent="0.25">
      <c r="A24" s="435" t="s">
        <v>1669</v>
      </c>
      <c r="B24" s="436" t="s">
        <v>1671</v>
      </c>
      <c r="C24" s="440">
        <v>0.9</v>
      </c>
      <c r="D24" s="447"/>
      <c r="E24" s="447"/>
      <c r="F24" s="440"/>
      <c r="G24" s="440"/>
      <c r="H24" s="440"/>
      <c r="I24" s="440"/>
    </row>
    <row r="25" spans="1:9" x14ac:dyDescent="0.25">
      <c r="A25" s="437" t="s">
        <v>1633</v>
      </c>
      <c r="B25" s="441" t="s">
        <v>1671</v>
      </c>
      <c r="C25" s="438">
        <v>0.45</v>
      </c>
      <c r="D25" s="448"/>
      <c r="E25" s="448"/>
      <c r="F25" s="438"/>
      <c r="G25" s="438"/>
      <c r="H25" s="438"/>
      <c r="I25" s="438"/>
    </row>
    <row r="26" spans="1:9" x14ac:dyDescent="0.25">
      <c r="A26" s="435" t="s">
        <v>1674</v>
      </c>
      <c r="B26" s="440">
        <v>0.63</v>
      </c>
      <c r="C26" s="440">
        <v>0.85</v>
      </c>
      <c r="D26" s="447"/>
      <c r="E26" s="447"/>
      <c r="F26" s="440"/>
      <c r="G26" s="440"/>
      <c r="H26" s="440"/>
      <c r="I26" s="440"/>
    </row>
    <row r="27" spans="1:9" x14ac:dyDescent="0.25">
      <c r="A27" s="437" t="s">
        <v>1653</v>
      </c>
      <c r="B27" s="438">
        <v>0</v>
      </c>
      <c r="C27" s="438">
        <v>0.6</v>
      </c>
      <c r="D27" s="448"/>
      <c r="E27" s="448"/>
      <c r="F27" s="438"/>
      <c r="G27" s="438"/>
      <c r="H27" s="438"/>
      <c r="I27" s="438"/>
    </row>
    <row r="28" spans="1:9" ht="30" x14ac:dyDescent="0.25">
      <c r="A28" s="435" t="s">
        <v>1635</v>
      </c>
      <c r="B28" s="436" t="s">
        <v>1671</v>
      </c>
      <c r="C28" s="440">
        <v>0.5</v>
      </c>
      <c r="D28" s="447"/>
      <c r="E28" s="447"/>
      <c r="F28" s="440"/>
      <c r="G28" s="440"/>
      <c r="H28" s="440"/>
      <c r="I28" s="440"/>
    </row>
    <row r="29" spans="1:9" x14ac:dyDescent="0.25">
      <c r="A29" s="437" t="s">
        <v>1639</v>
      </c>
      <c r="B29" s="441" t="s">
        <v>1671</v>
      </c>
      <c r="C29" s="438">
        <v>0.55000000000000004</v>
      </c>
      <c r="D29" s="448"/>
      <c r="E29" s="448"/>
      <c r="F29" s="438"/>
      <c r="G29" s="438"/>
      <c r="H29" s="438"/>
      <c r="I29" s="438"/>
    </row>
    <row r="30" spans="1:9" ht="30" x14ac:dyDescent="0.25">
      <c r="A30" s="435" t="s">
        <v>1636</v>
      </c>
      <c r="B30" s="436" t="s">
        <v>1671</v>
      </c>
      <c r="C30" s="440">
        <v>0.65</v>
      </c>
      <c r="D30" s="447"/>
      <c r="E30" s="447"/>
      <c r="F30" s="440"/>
      <c r="G30" s="440"/>
      <c r="H30" s="440"/>
      <c r="I30" s="440"/>
    </row>
    <row r="31" spans="1:9" x14ac:dyDescent="0.25">
      <c r="A31" s="437" t="s">
        <v>1637</v>
      </c>
      <c r="B31" s="441">
        <v>0</v>
      </c>
      <c r="C31" s="441">
        <v>4</v>
      </c>
      <c r="D31" s="437"/>
      <c r="E31" s="437"/>
      <c r="F31" s="441"/>
      <c r="G31" s="441"/>
      <c r="H31" s="441"/>
      <c r="I31" s="441"/>
    </row>
    <row r="32" spans="1:9" x14ac:dyDescent="0.25">
      <c r="A32" s="435" t="s">
        <v>1638</v>
      </c>
      <c r="B32" s="436" t="s">
        <v>1671</v>
      </c>
      <c r="C32" s="436" t="s">
        <v>1682</v>
      </c>
      <c r="D32" s="435"/>
      <c r="E32" s="435"/>
      <c r="F32" s="436"/>
      <c r="G32" s="436"/>
      <c r="H32" s="436"/>
      <c r="I32" s="436"/>
    </row>
    <row r="33" spans="1:9" x14ac:dyDescent="0.25">
      <c r="A33" s="437" t="s">
        <v>1640</v>
      </c>
      <c r="B33" s="441">
        <v>0</v>
      </c>
      <c r="C33" s="438">
        <v>0.3</v>
      </c>
      <c r="D33" s="448"/>
      <c r="E33" s="448"/>
      <c r="F33" s="438"/>
      <c r="G33" s="438"/>
      <c r="H33" s="438"/>
      <c r="I33" s="438"/>
    </row>
    <row r="34" spans="1:9" x14ac:dyDescent="0.25">
      <c r="A34" s="435" t="s">
        <v>1641</v>
      </c>
      <c r="B34" s="436">
        <v>0</v>
      </c>
      <c r="C34" s="440">
        <v>0.5</v>
      </c>
      <c r="D34" s="447"/>
      <c r="E34" s="447"/>
      <c r="F34" s="440"/>
      <c r="G34" s="440"/>
      <c r="H34" s="440"/>
      <c r="I34" s="440"/>
    </row>
    <row r="35" spans="1:9" x14ac:dyDescent="0.25">
      <c r="A35" s="437" t="s">
        <v>1643</v>
      </c>
      <c r="B35" s="442">
        <v>2.8000000000000001E-2</v>
      </c>
      <c r="C35" s="438">
        <v>0.152</v>
      </c>
      <c r="D35" s="448"/>
      <c r="E35" s="448"/>
      <c r="F35" s="438"/>
      <c r="G35" s="438"/>
      <c r="H35" s="438"/>
      <c r="I35" s="438"/>
    </row>
    <row r="36" spans="1:9" x14ac:dyDescent="0.25">
      <c r="A36" s="435" t="s">
        <v>1644</v>
      </c>
      <c r="B36" s="436" t="s">
        <v>1671</v>
      </c>
      <c r="C36" s="440">
        <v>0.85</v>
      </c>
      <c r="D36" s="447"/>
      <c r="E36" s="447"/>
      <c r="F36" s="440"/>
      <c r="G36" s="440"/>
      <c r="H36" s="440"/>
      <c r="I36" s="440"/>
    </row>
    <row r="37" spans="1:9" x14ac:dyDescent="0.25">
      <c r="A37" s="437" t="s">
        <v>1645</v>
      </c>
      <c r="B37" s="441" t="s">
        <v>1671</v>
      </c>
      <c r="C37" s="438">
        <v>0.65</v>
      </c>
      <c r="D37" s="448"/>
      <c r="E37" s="448"/>
      <c r="F37" s="438"/>
      <c r="G37" s="438"/>
      <c r="H37" s="438"/>
      <c r="I37" s="438"/>
    </row>
    <row r="38" spans="1:9" x14ac:dyDescent="0.25">
      <c r="A38" s="435" t="s">
        <v>1646</v>
      </c>
      <c r="B38" s="436" t="s">
        <v>1671</v>
      </c>
      <c r="C38" s="440">
        <v>0.5</v>
      </c>
      <c r="D38" s="447"/>
      <c r="E38" s="447"/>
      <c r="F38" s="440"/>
      <c r="G38" s="440"/>
      <c r="H38" s="440"/>
      <c r="I38" s="440"/>
    </row>
    <row r="39" spans="1:9" ht="30" x14ac:dyDescent="0.25">
      <c r="A39" s="437" t="s">
        <v>1647</v>
      </c>
      <c r="B39" s="441" t="s">
        <v>1671</v>
      </c>
      <c r="C39" s="438">
        <v>0.3</v>
      </c>
      <c r="D39" s="448"/>
      <c r="E39" s="448"/>
      <c r="F39" s="438"/>
      <c r="G39" s="438"/>
      <c r="H39" s="438"/>
      <c r="I39" s="438"/>
    </row>
    <row r="40" spans="1:9" x14ac:dyDescent="0.25">
      <c r="A40" s="435" t="s">
        <v>1648</v>
      </c>
      <c r="B40" s="436" t="s">
        <v>1671</v>
      </c>
      <c r="C40" s="440">
        <v>0.35</v>
      </c>
      <c r="D40" s="447"/>
      <c r="E40" s="447"/>
      <c r="F40" s="440"/>
      <c r="G40" s="440"/>
      <c r="H40" s="440"/>
      <c r="I40" s="440"/>
    </row>
    <row r="41" spans="1:9" ht="30" x14ac:dyDescent="0.25">
      <c r="A41" s="437" t="s">
        <v>1655</v>
      </c>
      <c r="B41" s="441" t="s">
        <v>1671</v>
      </c>
      <c r="C41" s="438">
        <v>0.6</v>
      </c>
      <c r="D41" s="448"/>
      <c r="E41" s="448"/>
      <c r="F41" s="438"/>
      <c r="G41" s="438"/>
      <c r="H41" s="438"/>
      <c r="I41" s="438"/>
    </row>
    <row r="42" spans="1:9" x14ac:dyDescent="0.25">
      <c r="A42" s="435" t="s">
        <v>1656</v>
      </c>
      <c r="B42" s="436" t="s">
        <v>1671</v>
      </c>
      <c r="C42" s="440">
        <v>0.85</v>
      </c>
      <c r="D42" s="447"/>
      <c r="E42" s="447"/>
      <c r="F42" s="440"/>
      <c r="G42" s="440"/>
      <c r="H42" s="440"/>
      <c r="I42" s="440"/>
    </row>
    <row r="43" spans="1:9" x14ac:dyDescent="0.25">
      <c r="A43" s="437" t="s">
        <v>1658</v>
      </c>
      <c r="B43" s="438">
        <v>0.85</v>
      </c>
      <c r="C43" s="438">
        <v>0.9</v>
      </c>
      <c r="D43" s="448"/>
      <c r="E43" s="448"/>
      <c r="F43" s="438"/>
      <c r="G43" s="438"/>
      <c r="H43" s="438"/>
      <c r="I43" s="438"/>
    </row>
    <row r="44" spans="1:9" x14ac:dyDescent="0.25">
      <c r="A44" s="435" t="s">
        <v>1657</v>
      </c>
      <c r="B44" s="436" t="s">
        <v>1671</v>
      </c>
      <c r="C44" s="440">
        <v>1</v>
      </c>
      <c r="D44" s="447"/>
      <c r="E44" s="447"/>
      <c r="F44" s="440"/>
      <c r="G44" s="440"/>
      <c r="H44" s="440"/>
      <c r="I44" s="440"/>
    </row>
    <row r="45" spans="1:9" x14ac:dyDescent="0.25">
      <c r="A45" s="437" t="s">
        <v>1660</v>
      </c>
      <c r="B45" s="441" t="s">
        <v>1671</v>
      </c>
      <c r="C45" s="441" t="s">
        <v>1683</v>
      </c>
      <c r="D45" s="437"/>
      <c r="E45" s="437"/>
      <c r="F45" s="441"/>
      <c r="G45" s="441"/>
      <c r="H45" s="441"/>
      <c r="I45" s="441"/>
    </row>
    <row r="46" spans="1:9" x14ac:dyDescent="0.25">
      <c r="A46" s="435" t="s">
        <v>1679</v>
      </c>
      <c r="B46" s="436" t="s">
        <v>1671</v>
      </c>
      <c r="C46" s="440">
        <v>0.75</v>
      </c>
      <c r="D46" s="447"/>
      <c r="E46" s="447"/>
      <c r="F46" s="440"/>
      <c r="G46" s="440"/>
      <c r="H46" s="440"/>
      <c r="I46" s="440"/>
    </row>
    <row r="47" spans="1:9" x14ac:dyDescent="0.25">
      <c r="A47" s="437" t="s">
        <v>1661</v>
      </c>
      <c r="B47" s="441" t="s">
        <v>1671</v>
      </c>
      <c r="C47" s="438">
        <v>0.6</v>
      </c>
      <c r="D47" s="448"/>
      <c r="E47" s="448"/>
      <c r="F47" s="438"/>
      <c r="G47" s="438"/>
      <c r="H47" s="438"/>
      <c r="I47" s="438"/>
    </row>
    <row r="48" spans="1:9" x14ac:dyDescent="0.25">
      <c r="A48" s="435" t="s">
        <v>1662</v>
      </c>
      <c r="B48" s="436" t="s">
        <v>1671</v>
      </c>
      <c r="C48" s="440">
        <v>1</v>
      </c>
      <c r="D48" s="447"/>
      <c r="E48" s="447"/>
      <c r="F48" s="440"/>
      <c r="G48" s="440"/>
      <c r="H48" s="440"/>
      <c r="I48" s="440"/>
    </row>
    <row r="49" spans="1:9" ht="30" x14ac:dyDescent="0.25">
      <c r="A49" s="437" t="s">
        <v>1663</v>
      </c>
      <c r="B49" s="441" t="s">
        <v>1671</v>
      </c>
      <c r="C49" s="438">
        <v>0.35</v>
      </c>
      <c r="D49" s="448"/>
      <c r="E49" s="448"/>
      <c r="F49" s="438"/>
      <c r="G49" s="438"/>
      <c r="H49" s="438"/>
      <c r="I49" s="438"/>
    </row>
    <row r="50" spans="1:9" x14ac:dyDescent="0.25">
      <c r="A50" s="435" t="s">
        <v>1664</v>
      </c>
      <c r="B50" s="436" t="s">
        <v>1671</v>
      </c>
      <c r="C50" s="440">
        <v>0.85</v>
      </c>
      <c r="D50" s="447"/>
      <c r="E50" s="447"/>
      <c r="F50" s="440"/>
      <c r="G50" s="440"/>
      <c r="H50" s="440"/>
      <c r="I50" s="440"/>
    </row>
    <row r="51" spans="1:9" x14ac:dyDescent="0.25">
      <c r="A51" s="437" t="s">
        <v>1650</v>
      </c>
      <c r="B51" s="441" t="s">
        <v>1671</v>
      </c>
      <c r="C51" s="438">
        <v>0.8</v>
      </c>
      <c r="D51" s="448"/>
      <c r="E51" s="448"/>
      <c r="F51" s="438"/>
      <c r="G51" s="438"/>
      <c r="H51" s="438"/>
      <c r="I51" s="438"/>
    </row>
    <row r="52" spans="1:9" x14ac:dyDescent="0.25">
      <c r="A52" s="435" t="s">
        <v>1651</v>
      </c>
      <c r="B52" s="436" t="s">
        <v>1671</v>
      </c>
      <c r="C52" s="440">
        <v>0.75</v>
      </c>
      <c r="D52" s="447"/>
      <c r="E52" s="447"/>
      <c r="F52" s="440"/>
      <c r="G52" s="440"/>
      <c r="H52" s="440"/>
      <c r="I52" s="440"/>
    </row>
    <row r="53" spans="1:9" ht="30" x14ac:dyDescent="0.25">
      <c r="A53" s="437" t="s">
        <v>1642</v>
      </c>
      <c r="B53" s="441" t="s">
        <v>1671</v>
      </c>
      <c r="C53" s="438">
        <v>0.8</v>
      </c>
      <c r="D53" s="448"/>
      <c r="E53" s="448"/>
      <c r="F53" s="438"/>
      <c r="G53" s="438"/>
      <c r="H53" s="438"/>
      <c r="I53" s="438"/>
    </row>
    <row r="54" spans="1:9" x14ac:dyDescent="0.25">
      <c r="A54" s="435" t="s">
        <v>1677</v>
      </c>
      <c r="B54" s="436" t="s">
        <v>1671</v>
      </c>
      <c r="C54" s="440">
        <v>0.9</v>
      </c>
      <c r="D54" s="447"/>
      <c r="E54" s="447"/>
      <c r="F54" s="440"/>
      <c r="G54" s="440"/>
      <c r="H54" s="440"/>
      <c r="I54" s="440"/>
    </row>
    <row r="55" spans="1:9" ht="30" x14ac:dyDescent="0.25">
      <c r="A55" s="437" t="s">
        <v>1649</v>
      </c>
      <c r="B55" s="441" t="s">
        <v>1671</v>
      </c>
      <c r="C55" s="438">
        <v>0.75</v>
      </c>
      <c r="D55" s="448"/>
      <c r="E55" s="448"/>
      <c r="F55" s="438"/>
      <c r="G55" s="438"/>
      <c r="H55" s="438"/>
      <c r="I55" s="438"/>
    </row>
    <row r="56" spans="1:9" x14ac:dyDescent="0.25">
      <c r="A56" s="435" t="s">
        <v>1675</v>
      </c>
      <c r="B56" s="440">
        <v>0.53</v>
      </c>
      <c r="C56" s="440">
        <v>0.7</v>
      </c>
      <c r="D56" s="447"/>
      <c r="E56" s="447"/>
      <c r="F56" s="440"/>
      <c r="G56" s="440"/>
      <c r="H56" s="440"/>
      <c r="I56" s="440"/>
    </row>
    <row r="57" spans="1:9" x14ac:dyDescent="0.25">
      <c r="A57" s="437" t="s">
        <v>1676</v>
      </c>
      <c r="B57" s="438">
        <v>0.42</v>
      </c>
      <c r="C57" s="438">
        <v>0.6</v>
      </c>
      <c r="D57" s="448"/>
      <c r="E57" s="448"/>
      <c r="F57" s="438"/>
      <c r="G57" s="438"/>
      <c r="H57" s="438"/>
      <c r="I57" s="438"/>
    </row>
    <row r="58" spans="1:9" x14ac:dyDescent="0.25">
      <c r="A58" s="435" t="s">
        <v>1659</v>
      </c>
      <c r="B58" s="436">
        <v>1</v>
      </c>
      <c r="C58" s="436">
        <v>2</v>
      </c>
      <c r="D58" s="435"/>
      <c r="E58" s="435"/>
      <c r="F58" s="436"/>
      <c r="G58" s="436"/>
      <c r="H58" s="436"/>
      <c r="I58" s="436"/>
    </row>
  </sheetData>
  <mergeCells count="6">
    <mergeCell ref="F2:I2"/>
    <mergeCell ref="A2:A3"/>
    <mergeCell ref="B2:B3"/>
    <mergeCell ref="C2:C3"/>
    <mergeCell ref="D2:D3"/>
    <mergeCell ref="E2:E3"/>
  </mergeCells>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Y197"/>
  <sheetViews>
    <sheetView topLeftCell="A130" zoomScaleNormal="100" workbookViewId="0">
      <selection activeCell="B9" sqref="B9:C156"/>
    </sheetView>
  </sheetViews>
  <sheetFormatPr defaultColWidth="11.42578125" defaultRowHeight="15" x14ac:dyDescent="0.25"/>
  <cols>
    <col min="1" max="2" width="24.140625" style="4" customWidth="1"/>
    <col min="3" max="3" width="13.85546875" style="4" bestFit="1" customWidth="1"/>
    <col min="4" max="4" width="13.85546875" style="4" customWidth="1"/>
    <col min="5" max="5" width="22.140625" style="4" customWidth="1"/>
    <col min="6" max="6" width="20.42578125" style="4" customWidth="1"/>
    <col min="7" max="7" width="16.85546875" style="4" customWidth="1"/>
    <col min="8" max="8" width="15.28515625" style="4" customWidth="1"/>
    <col min="9" max="9" width="16.140625" style="4" customWidth="1"/>
    <col min="10" max="10" width="18.85546875" style="4" customWidth="1"/>
    <col min="11" max="11" width="18.7109375" style="4" customWidth="1"/>
    <col min="12" max="13" width="11.42578125" style="116"/>
    <col min="14" max="14" width="19.140625" style="116" bestFit="1" customWidth="1"/>
    <col min="15" max="15" width="24.140625" style="116" bestFit="1" customWidth="1"/>
    <col min="16" max="16" width="11.42578125" style="116"/>
    <col min="17" max="24" width="11.42578125" style="115"/>
    <col min="25" max="25" width="10.85546875" customWidth="1"/>
    <col min="26" max="16384" width="11.42578125" style="2"/>
  </cols>
  <sheetData>
    <row r="1" spans="1:25" s="383" customFormat="1" x14ac:dyDescent="0.25">
      <c r="A1" s="380" t="s">
        <v>1410</v>
      </c>
      <c r="B1" s="380"/>
      <c r="C1" s="380" t="s">
        <v>1411</v>
      </c>
      <c r="D1" s="380"/>
      <c r="E1" s="380" t="s">
        <v>1527</v>
      </c>
      <c r="F1" s="380" t="s">
        <v>1410</v>
      </c>
      <c r="G1" s="381"/>
      <c r="H1" s="381"/>
      <c r="I1" s="382"/>
      <c r="J1" s="382"/>
      <c r="K1" s="382"/>
      <c r="Q1" s="115"/>
      <c r="R1" s="115"/>
      <c r="S1" s="115"/>
      <c r="T1" s="115"/>
      <c r="U1" s="115"/>
      <c r="V1" s="115"/>
      <c r="W1" s="115"/>
      <c r="X1" s="115"/>
      <c r="Y1" s="115"/>
    </row>
    <row r="2" spans="1:25" s="383" customFormat="1" x14ac:dyDescent="0.25">
      <c r="A2" s="116" t="s">
        <v>1533</v>
      </c>
      <c r="B2" s="116" t="s">
        <v>1585</v>
      </c>
      <c r="C2" s="116" t="s">
        <v>1409</v>
      </c>
      <c r="D2" s="116"/>
      <c r="E2" s="381" t="s">
        <v>468</v>
      </c>
      <c r="F2" s="116" t="s">
        <v>1533</v>
      </c>
      <c r="G2" s="381"/>
      <c r="H2" s="381"/>
      <c r="I2" s="382"/>
      <c r="J2" s="382"/>
      <c r="K2" s="382"/>
      <c r="Q2" s="115"/>
      <c r="R2" s="115"/>
      <c r="S2" s="115"/>
      <c r="T2" s="115"/>
      <c r="U2" s="115"/>
      <c r="V2" s="115"/>
      <c r="W2" s="115"/>
      <c r="X2" s="115"/>
      <c r="Y2" s="115"/>
    </row>
    <row r="3" spans="1:25" s="383" customFormat="1" x14ac:dyDescent="0.25">
      <c r="A3" s="116" t="s">
        <v>1550</v>
      </c>
      <c r="B3" s="116" t="s">
        <v>1398</v>
      </c>
      <c r="C3" s="116" t="s">
        <v>1408</v>
      </c>
      <c r="D3" s="116"/>
      <c r="E3" s="381" t="s">
        <v>468</v>
      </c>
      <c r="F3" s="116" t="s">
        <v>1534</v>
      </c>
      <c r="G3" s="381"/>
      <c r="H3" s="381"/>
      <c r="I3" s="382"/>
      <c r="J3" s="382"/>
      <c r="K3" s="382"/>
      <c r="Q3" s="115"/>
      <c r="R3" s="115"/>
      <c r="S3" s="115"/>
      <c r="T3" s="115"/>
      <c r="U3" s="115"/>
      <c r="V3" s="115"/>
      <c r="W3" s="115"/>
      <c r="X3" s="115"/>
      <c r="Y3" s="115"/>
    </row>
    <row r="4" spans="1:25" s="383" customFormat="1" x14ac:dyDescent="0.25">
      <c r="A4" s="116" t="s">
        <v>1550</v>
      </c>
      <c r="B4" s="116" t="s">
        <v>1398</v>
      </c>
      <c r="C4" s="116" t="s">
        <v>1407</v>
      </c>
      <c r="D4" s="116"/>
      <c r="E4" s="381" t="s">
        <v>468</v>
      </c>
      <c r="F4" s="116" t="s">
        <v>1535</v>
      </c>
      <c r="G4" s="381"/>
      <c r="H4" s="381"/>
      <c r="I4" s="382"/>
      <c r="J4" s="382"/>
      <c r="K4" s="382"/>
      <c r="Q4" s="115"/>
      <c r="R4" s="115"/>
      <c r="S4" s="115"/>
      <c r="T4" s="115"/>
      <c r="U4" s="115"/>
      <c r="V4" s="115"/>
      <c r="W4" s="115"/>
      <c r="X4" s="115"/>
      <c r="Y4" s="115"/>
    </row>
    <row r="5" spans="1:25" s="383" customFormat="1" x14ac:dyDescent="0.25">
      <c r="A5" s="116" t="s">
        <v>1550</v>
      </c>
      <c r="B5" s="116" t="s">
        <v>1398</v>
      </c>
      <c r="C5" s="116" t="s">
        <v>1406</v>
      </c>
      <c r="D5" s="116"/>
      <c r="E5" s="381" t="s">
        <v>469</v>
      </c>
      <c r="F5" s="116" t="s">
        <v>1536</v>
      </c>
      <c r="G5" s="381"/>
      <c r="H5" s="381"/>
      <c r="I5" s="382"/>
      <c r="J5" s="382"/>
      <c r="K5" s="382"/>
      <c r="Q5" s="115"/>
      <c r="R5" s="115"/>
      <c r="S5" s="115"/>
      <c r="T5" s="115"/>
      <c r="U5" s="115"/>
      <c r="V5" s="115"/>
      <c r="W5" s="115"/>
      <c r="X5" s="115"/>
      <c r="Y5" s="115"/>
    </row>
    <row r="6" spans="1:25" s="383" customFormat="1" x14ac:dyDescent="0.25">
      <c r="A6" s="116" t="s">
        <v>1550</v>
      </c>
      <c r="B6" s="116" t="s">
        <v>1398</v>
      </c>
      <c r="C6" s="116" t="s">
        <v>1405</v>
      </c>
      <c r="D6" s="116"/>
      <c r="E6" s="381" t="s">
        <v>469</v>
      </c>
      <c r="F6" s="116" t="s">
        <v>1560</v>
      </c>
      <c r="G6" s="381"/>
      <c r="H6" s="381"/>
      <c r="I6" s="382"/>
      <c r="J6" s="382"/>
      <c r="K6" s="382"/>
      <c r="Q6" s="115"/>
      <c r="R6" s="115"/>
      <c r="S6" s="115"/>
      <c r="T6" s="115"/>
      <c r="U6" s="115"/>
      <c r="V6" s="115"/>
      <c r="W6" s="115"/>
      <c r="X6" s="115"/>
      <c r="Y6" s="115"/>
    </row>
    <row r="7" spans="1:25" s="383" customFormat="1" x14ac:dyDescent="0.25">
      <c r="A7" s="116" t="s">
        <v>1550</v>
      </c>
      <c r="B7" s="116" t="s">
        <v>1398</v>
      </c>
      <c r="C7" s="116" t="s">
        <v>1404</v>
      </c>
      <c r="D7" s="116"/>
      <c r="E7" s="381" t="s">
        <v>469</v>
      </c>
      <c r="F7" s="116" t="s">
        <v>1561</v>
      </c>
      <c r="G7" s="381"/>
      <c r="H7" s="381"/>
      <c r="I7" s="382"/>
      <c r="J7" s="382"/>
      <c r="K7" s="382"/>
      <c r="Q7" s="115"/>
      <c r="R7" s="115"/>
      <c r="S7" s="115"/>
      <c r="T7" s="115"/>
      <c r="U7" s="115"/>
      <c r="V7" s="115"/>
      <c r="W7" s="115"/>
      <c r="X7" s="115"/>
      <c r="Y7" s="115"/>
    </row>
    <row r="8" spans="1:25" s="383" customFormat="1" x14ac:dyDescent="0.25">
      <c r="A8" s="116" t="s">
        <v>1550</v>
      </c>
      <c r="B8" s="116" t="s">
        <v>1398</v>
      </c>
      <c r="C8" s="116" t="s">
        <v>1403</v>
      </c>
      <c r="D8" s="116"/>
      <c r="E8" s="381" t="s">
        <v>470</v>
      </c>
      <c r="F8" s="116" t="s">
        <v>1537</v>
      </c>
      <c r="G8" s="381"/>
      <c r="H8" s="381"/>
      <c r="I8" s="382"/>
      <c r="J8" s="382"/>
      <c r="K8" s="382"/>
      <c r="Q8" s="115"/>
      <c r="R8" s="115"/>
      <c r="S8" s="115"/>
      <c r="T8" s="115"/>
      <c r="U8" s="115"/>
      <c r="V8" s="115"/>
      <c r="W8" s="115"/>
      <c r="X8" s="115"/>
      <c r="Y8" s="115"/>
    </row>
    <row r="9" spans="1:25" s="383" customFormat="1" x14ac:dyDescent="0.25">
      <c r="A9" s="116" t="s">
        <v>1550</v>
      </c>
      <c r="B9" s="116" t="s">
        <v>1398</v>
      </c>
      <c r="C9" s="116" t="s">
        <v>1402</v>
      </c>
      <c r="D9" s="116"/>
      <c r="E9" s="381" t="s">
        <v>470</v>
      </c>
      <c r="F9" s="116" t="s">
        <v>1538</v>
      </c>
      <c r="G9" s="381"/>
      <c r="H9" s="381"/>
      <c r="I9" s="382"/>
      <c r="J9" s="382"/>
      <c r="K9" s="382"/>
      <c r="Q9" s="115"/>
      <c r="R9" s="115"/>
      <c r="S9" s="115"/>
      <c r="T9" s="115"/>
      <c r="U9" s="115"/>
      <c r="V9" s="115"/>
      <c r="W9" s="115"/>
      <c r="X9" s="115"/>
      <c r="Y9" s="115"/>
    </row>
    <row r="10" spans="1:25" s="383" customFormat="1" x14ac:dyDescent="0.25">
      <c r="A10" s="116" t="s">
        <v>1550</v>
      </c>
      <c r="B10" s="116" t="s">
        <v>1398</v>
      </c>
      <c r="C10" s="116" t="s">
        <v>1401</v>
      </c>
      <c r="D10" s="116"/>
      <c r="E10" s="381" t="s">
        <v>470</v>
      </c>
      <c r="F10" s="116" t="s">
        <v>1539</v>
      </c>
      <c r="G10" s="381"/>
      <c r="H10" s="381"/>
      <c r="I10" s="382"/>
      <c r="J10" s="382"/>
      <c r="K10" s="382"/>
      <c r="Q10" s="115"/>
      <c r="R10" s="115"/>
      <c r="S10" s="115"/>
      <c r="T10" s="115"/>
      <c r="U10" s="115"/>
      <c r="V10" s="115"/>
      <c r="W10" s="115"/>
      <c r="X10" s="115"/>
      <c r="Y10" s="115"/>
    </row>
    <row r="11" spans="1:25" s="383" customFormat="1" x14ac:dyDescent="0.25">
      <c r="A11" s="116" t="s">
        <v>1550</v>
      </c>
      <c r="B11" s="116" t="s">
        <v>1398</v>
      </c>
      <c r="C11" s="116" t="s">
        <v>1399</v>
      </c>
      <c r="D11" s="116"/>
      <c r="E11" s="381" t="s">
        <v>471</v>
      </c>
      <c r="F11" s="116" t="s">
        <v>1540</v>
      </c>
      <c r="G11" s="381"/>
      <c r="H11" s="381"/>
      <c r="I11" s="382"/>
      <c r="J11" s="382"/>
      <c r="K11" s="382"/>
      <c r="Q11" s="115"/>
      <c r="R11" s="115"/>
      <c r="S11" s="115"/>
      <c r="T11" s="115"/>
      <c r="U11" s="115"/>
      <c r="V11" s="115"/>
      <c r="W11" s="115"/>
      <c r="X11" s="115"/>
      <c r="Y11" s="115"/>
    </row>
    <row r="12" spans="1:25" s="383" customFormat="1" x14ac:dyDescent="0.25">
      <c r="A12" s="116" t="s">
        <v>1550</v>
      </c>
      <c r="B12" s="116" t="s">
        <v>1398</v>
      </c>
      <c r="C12" s="116" t="s">
        <v>1397</v>
      </c>
      <c r="D12" s="116"/>
      <c r="E12" s="381" t="s">
        <v>471</v>
      </c>
      <c r="F12" s="116" t="s">
        <v>1541</v>
      </c>
      <c r="G12" s="381"/>
      <c r="H12" s="382"/>
      <c r="I12" s="382"/>
      <c r="J12" s="382"/>
      <c r="K12" s="382"/>
      <c r="Q12" s="115"/>
      <c r="R12" s="115"/>
      <c r="S12" s="115"/>
      <c r="T12" s="115"/>
      <c r="U12" s="115"/>
      <c r="V12" s="115"/>
      <c r="W12" s="115"/>
      <c r="X12" s="115"/>
      <c r="Y12" s="115"/>
    </row>
    <row r="13" spans="1:25" s="383" customFormat="1" x14ac:dyDescent="0.25">
      <c r="A13" s="116" t="s">
        <v>1542</v>
      </c>
      <c r="B13" s="116" t="s">
        <v>1391</v>
      </c>
      <c r="C13" s="116" t="s">
        <v>1396</v>
      </c>
      <c r="D13" s="116"/>
      <c r="E13" s="381" t="s">
        <v>471</v>
      </c>
      <c r="F13" s="116" t="s">
        <v>1558</v>
      </c>
      <c r="G13" s="381"/>
      <c r="H13" s="382"/>
      <c r="I13" s="382"/>
      <c r="J13" s="382"/>
      <c r="K13" s="382"/>
      <c r="Q13" s="115"/>
      <c r="R13" s="115"/>
      <c r="S13" s="115"/>
      <c r="T13" s="115"/>
      <c r="U13" s="115"/>
      <c r="V13" s="115"/>
      <c r="W13" s="115"/>
      <c r="X13" s="115"/>
      <c r="Y13" s="115"/>
    </row>
    <row r="14" spans="1:25" s="383" customFormat="1" x14ac:dyDescent="0.25">
      <c r="A14" s="116" t="s">
        <v>1542</v>
      </c>
      <c r="B14" s="116" t="s">
        <v>1391</v>
      </c>
      <c r="C14" s="116" t="s">
        <v>1394</v>
      </c>
      <c r="D14" s="116"/>
      <c r="E14" s="381" t="s">
        <v>471</v>
      </c>
      <c r="F14" s="116" t="s">
        <v>1559</v>
      </c>
      <c r="G14" s="381"/>
      <c r="H14" s="382"/>
      <c r="I14" s="382"/>
      <c r="J14" s="382"/>
      <c r="K14" s="382"/>
      <c r="Q14" s="115"/>
      <c r="R14" s="115"/>
      <c r="S14" s="115"/>
      <c r="T14" s="115"/>
      <c r="U14" s="115"/>
      <c r="V14" s="115"/>
      <c r="W14" s="115"/>
      <c r="X14" s="115"/>
      <c r="Y14" s="115"/>
    </row>
    <row r="15" spans="1:25" s="383" customFormat="1" x14ac:dyDescent="0.25">
      <c r="A15" s="116" t="s">
        <v>1542</v>
      </c>
      <c r="B15" s="116" t="s">
        <v>1391</v>
      </c>
      <c r="C15" s="116" t="s">
        <v>1393</v>
      </c>
      <c r="D15" s="116"/>
      <c r="E15" s="381" t="s">
        <v>472</v>
      </c>
      <c r="F15" s="116" t="s">
        <v>1542</v>
      </c>
      <c r="G15" s="381"/>
      <c r="H15" s="382"/>
      <c r="I15" s="382"/>
      <c r="J15" s="382"/>
      <c r="K15" s="382"/>
      <c r="Q15" s="115"/>
      <c r="R15" s="115"/>
      <c r="S15" s="115"/>
      <c r="T15" s="115"/>
      <c r="U15" s="115"/>
      <c r="V15" s="115"/>
      <c r="W15" s="115"/>
      <c r="X15" s="115"/>
      <c r="Y15" s="115"/>
    </row>
    <row r="16" spans="1:25" s="383" customFormat="1" x14ac:dyDescent="0.25">
      <c r="A16" s="116" t="s">
        <v>1542</v>
      </c>
      <c r="B16" s="116" t="s">
        <v>1391</v>
      </c>
      <c r="C16" s="116" t="s">
        <v>1392</v>
      </c>
      <c r="D16" s="116"/>
      <c r="E16" s="381" t="s">
        <v>472</v>
      </c>
      <c r="F16" s="116" t="s">
        <v>1543</v>
      </c>
      <c r="G16" s="381"/>
      <c r="H16" s="382"/>
      <c r="I16" s="382"/>
      <c r="J16" s="382"/>
      <c r="K16" s="382"/>
      <c r="Q16" s="115"/>
      <c r="R16" s="115"/>
      <c r="S16" s="115"/>
      <c r="T16" s="115"/>
      <c r="U16" s="115"/>
      <c r="V16" s="115"/>
      <c r="W16" s="115"/>
      <c r="X16" s="115"/>
      <c r="Y16" s="115"/>
    </row>
    <row r="17" spans="1:25" s="383" customFormat="1" x14ac:dyDescent="0.25">
      <c r="A17" s="116" t="s">
        <v>1542</v>
      </c>
      <c r="B17" s="116" t="s">
        <v>1391</v>
      </c>
      <c r="C17" s="116" t="s">
        <v>1390</v>
      </c>
      <c r="D17" s="116"/>
      <c r="E17" s="381" t="s">
        <v>472</v>
      </c>
      <c r="F17" s="116" t="s">
        <v>1544</v>
      </c>
      <c r="G17" s="381"/>
      <c r="H17" s="382"/>
      <c r="I17" s="382"/>
      <c r="J17" s="382"/>
      <c r="K17" s="382"/>
      <c r="Q17" s="115"/>
      <c r="R17" s="115"/>
      <c r="S17" s="115"/>
      <c r="T17" s="115"/>
      <c r="U17" s="115"/>
      <c r="V17" s="115"/>
      <c r="W17" s="115"/>
      <c r="X17" s="115"/>
      <c r="Y17" s="115"/>
    </row>
    <row r="18" spans="1:25" s="383" customFormat="1" x14ac:dyDescent="0.25">
      <c r="A18" s="116" t="s">
        <v>1543</v>
      </c>
      <c r="B18" s="116" t="s">
        <v>1376</v>
      </c>
      <c r="C18" s="116" t="s">
        <v>1389</v>
      </c>
      <c r="D18" s="116"/>
      <c r="E18" s="381" t="s">
        <v>472</v>
      </c>
      <c r="F18" s="116" t="s">
        <v>1545</v>
      </c>
      <c r="G18" s="381"/>
      <c r="H18" s="382"/>
      <c r="I18" s="382"/>
      <c r="J18" s="382"/>
      <c r="K18" s="382"/>
      <c r="Q18" s="115"/>
      <c r="R18" s="115"/>
      <c r="S18" s="115"/>
      <c r="T18" s="115"/>
      <c r="U18" s="115"/>
      <c r="V18" s="115"/>
      <c r="W18" s="115"/>
      <c r="X18" s="115"/>
      <c r="Y18" s="115"/>
    </row>
    <row r="19" spans="1:25" s="383" customFormat="1" x14ac:dyDescent="0.25">
      <c r="A19" s="116" t="s">
        <v>1543</v>
      </c>
      <c r="B19" s="116" t="s">
        <v>1376</v>
      </c>
      <c r="C19" s="116" t="s">
        <v>1388</v>
      </c>
      <c r="D19" s="116"/>
      <c r="E19" s="381" t="s">
        <v>473</v>
      </c>
      <c r="F19" s="116" t="s">
        <v>1546</v>
      </c>
      <c r="G19" s="381"/>
      <c r="H19" s="382"/>
      <c r="I19" s="382"/>
      <c r="J19" s="382"/>
      <c r="K19" s="382"/>
      <c r="Q19" s="115"/>
      <c r="R19" s="115"/>
      <c r="S19" s="115"/>
      <c r="T19" s="115"/>
      <c r="U19" s="115"/>
      <c r="V19" s="115"/>
      <c r="W19" s="115"/>
      <c r="X19" s="115"/>
      <c r="Y19" s="115"/>
    </row>
    <row r="20" spans="1:25" s="383" customFormat="1" x14ac:dyDescent="0.25">
      <c r="A20" s="116" t="s">
        <v>1543</v>
      </c>
      <c r="B20" s="116" t="s">
        <v>1376</v>
      </c>
      <c r="C20" s="116" t="s">
        <v>1386</v>
      </c>
      <c r="D20" s="116"/>
      <c r="E20" s="381" t="s">
        <v>473</v>
      </c>
      <c r="F20" s="116" t="s">
        <v>1547</v>
      </c>
      <c r="G20" s="381"/>
      <c r="H20" s="382"/>
      <c r="I20" s="382"/>
      <c r="J20" s="382"/>
      <c r="K20" s="382"/>
      <c r="Q20" s="115"/>
      <c r="R20" s="115"/>
      <c r="S20" s="115"/>
      <c r="T20" s="115"/>
      <c r="U20" s="115"/>
      <c r="V20" s="115"/>
      <c r="W20" s="115"/>
      <c r="X20" s="115"/>
      <c r="Y20" s="115"/>
    </row>
    <row r="21" spans="1:25" s="383" customFormat="1" x14ac:dyDescent="0.25">
      <c r="A21" s="116" t="s">
        <v>1543</v>
      </c>
      <c r="B21" s="116" t="s">
        <v>1376</v>
      </c>
      <c r="C21" s="116" t="s">
        <v>1385</v>
      </c>
      <c r="D21" s="116"/>
      <c r="E21" s="381" t="s">
        <v>473</v>
      </c>
      <c r="F21" s="116" t="s">
        <v>1548</v>
      </c>
      <c r="G21" s="381"/>
      <c r="H21" s="382"/>
      <c r="I21" s="382"/>
      <c r="J21" s="382"/>
      <c r="K21" s="382"/>
      <c r="Q21" s="115"/>
      <c r="R21" s="115"/>
      <c r="S21" s="115"/>
      <c r="T21" s="115"/>
      <c r="U21" s="115"/>
      <c r="V21" s="115"/>
      <c r="W21" s="115"/>
      <c r="X21" s="115"/>
      <c r="Y21" s="115"/>
    </row>
    <row r="22" spans="1:25" s="383" customFormat="1" x14ac:dyDescent="0.25">
      <c r="A22" s="116" t="s">
        <v>1543</v>
      </c>
      <c r="B22" s="116" t="s">
        <v>1376</v>
      </c>
      <c r="C22" s="116" t="s">
        <v>1383</v>
      </c>
      <c r="D22" s="116"/>
      <c r="E22" s="381" t="s">
        <v>473</v>
      </c>
      <c r="F22" s="116" t="s">
        <v>1549</v>
      </c>
      <c r="G22" s="381"/>
      <c r="H22" s="382"/>
      <c r="I22" s="382"/>
      <c r="J22" s="382"/>
      <c r="K22" s="382"/>
      <c r="Q22" s="115"/>
      <c r="R22" s="115"/>
      <c r="S22" s="115"/>
      <c r="T22" s="115"/>
      <c r="U22" s="115"/>
      <c r="V22" s="115"/>
      <c r="W22" s="115"/>
      <c r="X22" s="115"/>
      <c r="Y22" s="115"/>
    </row>
    <row r="23" spans="1:25" s="383" customFormat="1" x14ac:dyDescent="0.25">
      <c r="A23" s="116" t="s">
        <v>1543</v>
      </c>
      <c r="B23" s="116" t="s">
        <v>1376</v>
      </c>
      <c r="C23" s="116" t="s">
        <v>1381</v>
      </c>
      <c r="D23" s="116"/>
      <c r="E23" s="381" t="s">
        <v>473</v>
      </c>
      <c r="F23" s="116" t="s">
        <v>1562</v>
      </c>
      <c r="G23" s="381"/>
      <c r="H23" s="382"/>
      <c r="I23" s="382"/>
      <c r="J23" s="382"/>
      <c r="K23" s="382"/>
      <c r="Q23" s="115"/>
      <c r="R23" s="115"/>
      <c r="S23" s="115"/>
      <c r="T23" s="115"/>
      <c r="U23" s="115"/>
      <c r="V23" s="115"/>
      <c r="W23" s="115"/>
      <c r="X23" s="115"/>
      <c r="Y23" s="115"/>
    </row>
    <row r="24" spans="1:25" s="383" customFormat="1" x14ac:dyDescent="0.25">
      <c r="A24" s="116" t="s">
        <v>1543</v>
      </c>
      <c r="B24" s="116" t="s">
        <v>1376</v>
      </c>
      <c r="C24" s="116" t="s">
        <v>1380</v>
      </c>
      <c r="D24" s="116"/>
      <c r="E24" s="381" t="s">
        <v>474</v>
      </c>
      <c r="F24" s="116" t="s">
        <v>1550</v>
      </c>
      <c r="G24" s="381"/>
      <c r="H24" s="382"/>
      <c r="I24" s="382"/>
      <c r="J24" s="382"/>
      <c r="K24" s="382"/>
      <c r="Q24" s="115"/>
      <c r="R24" s="115"/>
      <c r="S24" s="115"/>
      <c r="T24" s="115"/>
      <c r="U24" s="115"/>
      <c r="V24" s="115"/>
      <c r="W24" s="115"/>
      <c r="X24" s="115"/>
      <c r="Y24" s="115"/>
    </row>
    <row r="25" spans="1:25" s="383" customFormat="1" x14ac:dyDescent="0.25">
      <c r="A25" s="116" t="s">
        <v>1543</v>
      </c>
      <c r="B25" s="116" t="s">
        <v>1376</v>
      </c>
      <c r="C25" s="116" t="s">
        <v>1379</v>
      </c>
      <c r="D25" s="116"/>
      <c r="E25" s="381" t="s">
        <v>474</v>
      </c>
      <c r="F25" s="116" t="s">
        <v>1557</v>
      </c>
      <c r="G25" s="381"/>
      <c r="H25" s="382"/>
      <c r="I25" s="382"/>
      <c r="J25" s="382"/>
      <c r="K25" s="382"/>
      <c r="Q25" s="115"/>
      <c r="R25" s="115"/>
      <c r="S25" s="115"/>
      <c r="T25" s="115"/>
      <c r="U25" s="115"/>
      <c r="V25" s="115"/>
      <c r="W25" s="115"/>
      <c r="X25" s="115"/>
      <c r="Y25" s="115"/>
    </row>
    <row r="26" spans="1:25" s="383" customFormat="1" x14ac:dyDescent="0.25">
      <c r="A26" s="116" t="s">
        <v>1543</v>
      </c>
      <c r="B26" s="116" t="s">
        <v>1376</v>
      </c>
      <c r="C26" s="116" t="s">
        <v>1378</v>
      </c>
      <c r="D26" s="116"/>
      <c r="E26" s="381" t="s">
        <v>474</v>
      </c>
      <c r="F26" s="116" t="s">
        <v>1551</v>
      </c>
      <c r="G26" s="381"/>
      <c r="H26" s="382"/>
      <c r="I26" s="382"/>
      <c r="J26" s="382"/>
      <c r="K26" s="382"/>
      <c r="Q26" s="115"/>
      <c r="R26" s="115"/>
      <c r="S26" s="115"/>
      <c r="T26" s="115"/>
      <c r="U26" s="115"/>
      <c r="V26" s="115"/>
      <c r="W26" s="115"/>
      <c r="X26" s="115"/>
      <c r="Y26" s="115"/>
    </row>
    <row r="27" spans="1:25" s="383" customFormat="1" x14ac:dyDescent="0.25">
      <c r="A27" s="116" t="s">
        <v>1543</v>
      </c>
      <c r="B27" s="116" t="s">
        <v>1376</v>
      </c>
      <c r="C27" s="116" t="s">
        <v>1377</v>
      </c>
      <c r="D27" s="116"/>
      <c r="E27" s="381" t="s">
        <v>475</v>
      </c>
      <c r="F27" s="116" t="s">
        <v>1556</v>
      </c>
      <c r="G27" s="381"/>
      <c r="H27" s="382"/>
      <c r="I27" s="382"/>
      <c r="J27" s="382"/>
      <c r="K27" s="382"/>
      <c r="Q27" s="115"/>
      <c r="R27" s="115"/>
      <c r="S27" s="115"/>
      <c r="T27" s="115"/>
      <c r="U27" s="115"/>
      <c r="V27" s="115"/>
      <c r="W27" s="115"/>
      <c r="X27" s="115"/>
      <c r="Y27" s="115"/>
    </row>
    <row r="28" spans="1:25" s="383" customFormat="1" x14ac:dyDescent="0.25">
      <c r="A28" s="116" t="s">
        <v>1543</v>
      </c>
      <c r="B28" s="116" t="s">
        <v>1376</v>
      </c>
      <c r="C28" s="116" t="s">
        <v>1375</v>
      </c>
      <c r="D28" s="116"/>
      <c r="E28" s="381" t="s">
        <v>475</v>
      </c>
      <c r="F28" s="116" t="s">
        <v>1552</v>
      </c>
      <c r="G28" s="381"/>
      <c r="H28" s="382"/>
      <c r="I28" s="382"/>
      <c r="J28" s="382"/>
      <c r="K28" s="382"/>
      <c r="Q28" s="115"/>
      <c r="R28" s="115"/>
      <c r="S28" s="115"/>
      <c r="T28" s="115"/>
      <c r="U28" s="115"/>
      <c r="V28" s="115"/>
      <c r="W28" s="115"/>
      <c r="X28" s="115"/>
      <c r="Y28" s="115"/>
    </row>
    <row r="29" spans="1:25" s="383" customFormat="1" x14ac:dyDescent="0.25">
      <c r="A29" s="116" t="s">
        <v>1556</v>
      </c>
      <c r="B29" s="116" t="s">
        <v>1565</v>
      </c>
      <c r="C29" s="116" t="s">
        <v>1374</v>
      </c>
      <c r="D29" s="116"/>
      <c r="E29" s="381" t="s">
        <v>475</v>
      </c>
      <c r="F29" s="116" t="s">
        <v>1564</v>
      </c>
      <c r="G29" s="381"/>
      <c r="H29" s="382"/>
      <c r="I29" s="382"/>
      <c r="J29" s="382"/>
      <c r="K29" s="382"/>
      <c r="Q29" s="115"/>
      <c r="R29" s="115"/>
      <c r="S29" s="115"/>
      <c r="T29" s="115"/>
      <c r="U29" s="115"/>
      <c r="V29" s="115"/>
      <c r="W29" s="115"/>
      <c r="X29" s="115"/>
      <c r="Y29" s="115"/>
    </row>
    <row r="30" spans="1:25" s="383" customFormat="1" x14ac:dyDescent="0.25">
      <c r="A30" s="116" t="s">
        <v>1556</v>
      </c>
      <c r="B30" s="116" t="s">
        <v>1565</v>
      </c>
      <c r="C30" s="116" t="s">
        <v>1373</v>
      </c>
      <c r="D30" s="116"/>
      <c r="E30" s="381" t="s">
        <v>475</v>
      </c>
      <c r="F30" s="116" t="s">
        <v>1553</v>
      </c>
      <c r="G30" s="381"/>
      <c r="H30" s="382"/>
      <c r="I30" s="382"/>
      <c r="J30" s="382"/>
      <c r="K30" s="382"/>
      <c r="Q30" s="115"/>
      <c r="R30" s="115"/>
      <c r="S30" s="115"/>
      <c r="T30" s="115"/>
      <c r="U30" s="115"/>
      <c r="V30" s="115"/>
      <c r="W30" s="115"/>
      <c r="X30" s="115"/>
      <c r="Y30" s="115"/>
    </row>
    <row r="31" spans="1:25" s="383" customFormat="1" x14ac:dyDescent="0.25">
      <c r="A31" s="116" t="s">
        <v>1556</v>
      </c>
      <c r="B31" s="116" t="s">
        <v>1565</v>
      </c>
      <c r="C31" s="116" t="s">
        <v>1371</v>
      </c>
      <c r="D31" s="116"/>
      <c r="E31" s="381" t="s">
        <v>476</v>
      </c>
      <c r="F31" s="116" t="s">
        <v>1554</v>
      </c>
      <c r="G31" s="381"/>
      <c r="H31" s="382"/>
      <c r="I31" s="382"/>
      <c r="J31" s="382"/>
      <c r="K31" s="382"/>
      <c r="Q31" s="115"/>
      <c r="R31" s="115"/>
      <c r="S31" s="115"/>
      <c r="T31" s="115"/>
      <c r="U31" s="115"/>
      <c r="V31" s="115"/>
      <c r="W31" s="115"/>
      <c r="X31" s="115"/>
      <c r="Y31" s="115"/>
    </row>
    <row r="32" spans="1:25" s="383" customFormat="1" x14ac:dyDescent="0.25">
      <c r="A32" s="116" t="s">
        <v>1556</v>
      </c>
      <c r="B32" s="116" t="s">
        <v>1565</v>
      </c>
      <c r="C32" s="116" t="s">
        <v>1370</v>
      </c>
      <c r="D32" s="116"/>
      <c r="E32" s="381" t="s">
        <v>476</v>
      </c>
      <c r="F32" s="116" t="s">
        <v>1555</v>
      </c>
      <c r="G32" s="381"/>
      <c r="H32" s="382"/>
      <c r="I32" s="382"/>
      <c r="J32" s="382"/>
      <c r="K32" s="382"/>
      <c r="Q32" s="115"/>
      <c r="R32" s="115"/>
      <c r="S32" s="115"/>
      <c r="T32" s="115"/>
      <c r="U32" s="115"/>
      <c r="V32" s="115"/>
      <c r="W32" s="115"/>
      <c r="X32" s="115"/>
      <c r="Y32" s="115"/>
    </row>
    <row r="33" spans="1:25" s="383" customFormat="1" x14ac:dyDescent="0.25">
      <c r="A33" s="116" t="s">
        <v>1556</v>
      </c>
      <c r="B33" s="116" t="s">
        <v>1565</v>
      </c>
      <c r="C33" s="116" t="s">
        <v>1369</v>
      </c>
      <c r="D33" s="116"/>
      <c r="E33" s="381" t="s">
        <v>476</v>
      </c>
      <c r="F33" s="116" t="s">
        <v>1563</v>
      </c>
      <c r="G33" s="381"/>
      <c r="H33" s="382"/>
      <c r="I33" s="382"/>
      <c r="J33" s="382"/>
      <c r="K33" s="382"/>
      <c r="Q33" s="115"/>
      <c r="R33" s="115"/>
      <c r="S33" s="115"/>
      <c r="T33" s="115"/>
      <c r="U33" s="115"/>
      <c r="V33" s="115"/>
      <c r="W33" s="115"/>
      <c r="X33" s="115"/>
      <c r="Y33" s="115"/>
    </row>
    <row r="34" spans="1:25" s="383" customFormat="1" x14ac:dyDescent="0.25">
      <c r="A34" s="116" t="s">
        <v>1540</v>
      </c>
      <c r="B34" s="116" t="s">
        <v>1361</v>
      </c>
      <c r="C34" s="116" t="s">
        <v>1367</v>
      </c>
      <c r="D34" s="116"/>
      <c r="E34" s="116"/>
      <c r="F34" s="116"/>
      <c r="G34" s="381"/>
      <c r="H34" s="382"/>
      <c r="I34" s="382"/>
      <c r="J34" s="382"/>
      <c r="K34" s="382"/>
      <c r="Q34" s="115"/>
      <c r="R34" s="115"/>
      <c r="S34" s="115"/>
      <c r="T34" s="115"/>
      <c r="U34" s="115"/>
      <c r="V34" s="115"/>
      <c r="W34" s="115"/>
      <c r="X34" s="115"/>
      <c r="Y34" s="115"/>
    </row>
    <row r="35" spans="1:25" s="383" customFormat="1" x14ac:dyDescent="0.25">
      <c r="A35" s="116" t="s">
        <v>1540</v>
      </c>
      <c r="B35" s="116" t="s">
        <v>1361</v>
      </c>
      <c r="C35" s="116" t="s">
        <v>1366</v>
      </c>
      <c r="D35" s="116"/>
      <c r="E35" s="116"/>
      <c r="F35" s="116"/>
      <c r="G35" s="381"/>
      <c r="H35" s="382"/>
      <c r="I35" s="382"/>
      <c r="J35" s="382"/>
      <c r="K35" s="382"/>
      <c r="Q35" s="115"/>
      <c r="R35" s="115"/>
      <c r="S35" s="115"/>
      <c r="T35" s="115"/>
      <c r="U35" s="115"/>
      <c r="V35" s="115"/>
      <c r="W35" s="115"/>
      <c r="X35" s="115"/>
      <c r="Y35" s="115"/>
    </row>
    <row r="36" spans="1:25" s="383" customFormat="1" x14ac:dyDescent="0.25">
      <c r="A36" s="116" t="s">
        <v>1540</v>
      </c>
      <c r="B36" s="116" t="s">
        <v>1361</v>
      </c>
      <c r="C36" s="116" t="s">
        <v>1365</v>
      </c>
      <c r="D36" s="116"/>
      <c r="E36" s="116"/>
      <c r="F36" s="116"/>
      <c r="G36" s="381"/>
      <c r="H36" s="382"/>
      <c r="I36" s="382"/>
      <c r="J36" s="382"/>
      <c r="K36" s="382"/>
      <c r="Q36" s="115"/>
      <c r="R36" s="115"/>
      <c r="S36" s="115"/>
      <c r="T36" s="115"/>
      <c r="U36" s="115"/>
      <c r="V36" s="115"/>
      <c r="W36" s="115"/>
      <c r="X36" s="115"/>
      <c r="Y36" s="115"/>
    </row>
    <row r="37" spans="1:25" s="383" customFormat="1" x14ac:dyDescent="0.25">
      <c r="A37" s="116" t="s">
        <v>1540</v>
      </c>
      <c r="B37" s="116" t="s">
        <v>1361</v>
      </c>
      <c r="C37" s="116" t="s">
        <v>1364</v>
      </c>
      <c r="D37" s="116"/>
      <c r="E37" s="116"/>
      <c r="F37" s="116"/>
      <c r="G37" s="381"/>
      <c r="H37" s="382"/>
      <c r="I37" s="382"/>
      <c r="J37" s="382"/>
      <c r="K37" s="382"/>
      <c r="Q37" s="115"/>
      <c r="R37" s="115"/>
      <c r="S37" s="115"/>
      <c r="T37" s="115"/>
      <c r="U37" s="115"/>
      <c r="V37" s="115"/>
      <c r="W37" s="115"/>
      <c r="X37" s="115"/>
      <c r="Y37" s="115"/>
    </row>
    <row r="38" spans="1:25" s="383" customFormat="1" x14ac:dyDescent="0.25">
      <c r="A38" s="116" t="s">
        <v>1540</v>
      </c>
      <c r="B38" s="116" t="s">
        <v>1361</v>
      </c>
      <c r="C38" s="116" t="s">
        <v>1363</v>
      </c>
      <c r="D38" s="116"/>
      <c r="E38" s="116"/>
      <c r="F38" s="116"/>
      <c r="G38" s="381"/>
      <c r="H38" s="382"/>
      <c r="I38" s="382"/>
      <c r="J38" s="382"/>
      <c r="K38" s="382"/>
      <c r="Q38" s="115"/>
      <c r="R38" s="115"/>
      <c r="S38" s="115"/>
      <c r="T38" s="115"/>
      <c r="U38" s="115"/>
      <c r="V38" s="115"/>
      <c r="W38" s="115"/>
      <c r="X38" s="115"/>
      <c r="Y38" s="115"/>
    </row>
    <row r="39" spans="1:25" s="383" customFormat="1" x14ac:dyDescent="0.25">
      <c r="A39" s="116" t="s">
        <v>1540</v>
      </c>
      <c r="B39" s="116" t="s">
        <v>1361</v>
      </c>
      <c r="C39" s="116" t="s">
        <v>1362</v>
      </c>
      <c r="D39" s="116"/>
      <c r="E39" s="116"/>
      <c r="F39" s="116"/>
      <c r="G39" s="381"/>
      <c r="H39" s="382"/>
      <c r="I39" s="382"/>
      <c r="J39" s="382"/>
      <c r="K39" s="382"/>
      <c r="Q39" s="115"/>
      <c r="R39" s="115"/>
      <c r="S39" s="115"/>
      <c r="T39" s="115"/>
      <c r="U39" s="115"/>
      <c r="V39" s="115"/>
      <c r="W39" s="115"/>
      <c r="X39" s="115"/>
      <c r="Y39" s="115"/>
    </row>
    <row r="40" spans="1:25" s="383" customFormat="1" x14ac:dyDescent="0.25">
      <c r="A40" s="116" t="s">
        <v>1540</v>
      </c>
      <c r="B40" s="116" t="s">
        <v>1361</v>
      </c>
      <c r="C40" s="116" t="s">
        <v>1360</v>
      </c>
      <c r="D40" s="116"/>
      <c r="E40" s="116"/>
      <c r="F40" s="116"/>
      <c r="G40" s="381"/>
      <c r="H40" s="382"/>
      <c r="I40" s="382"/>
      <c r="J40" s="382"/>
      <c r="K40" s="382"/>
      <c r="Q40" s="115"/>
      <c r="R40" s="115"/>
      <c r="S40" s="115"/>
      <c r="T40" s="115"/>
      <c r="U40" s="115"/>
      <c r="V40" s="115"/>
      <c r="W40" s="115"/>
      <c r="X40" s="115"/>
      <c r="Y40" s="115"/>
    </row>
    <row r="41" spans="1:25" s="383" customFormat="1" x14ac:dyDescent="0.25">
      <c r="A41" s="116" t="s">
        <v>1546</v>
      </c>
      <c r="B41" s="116" t="s">
        <v>1566</v>
      </c>
      <c r="C41" s="116" t="s">
        <v>1359</v>
      </c>
      <c r="D41" s="116"/>
      <c r="E41" s="116"/>
      <c r="F41" s="116"/>
      <c r="G41" s="381"/>
      <c r="H41" s="382"/>
      <c r="I41" s="382"/>
      <c r="J41" s="382"/>
      <c r="K41" s="382"/>
      <c r="Q41" s="115"/>
      <c r="R41" s="115"/>
      <c r="S41" s="115"/>
      <c r="T41" s="115"/>
      <c r="U41" s="115"/>
      <c r="V41" s="115"/>
      <c r="W41" s="115"/>
      <c r="X41" s="115"/>
      <c r="Y41" s="115"/>
    </row>
    <row r="42" spans="1:25" s="383" customFormat="1" x14ac:dyDescent="0.25">
      <c r="A42" s="116" t="s">
        <v>1546</v>
      </c>
      <c r="B42" s="116" t="s">
        <v>1566</v>
      </c>
      <c r="C42" s="116" t="s">
        <v>1412</v>
      </c>
      <c r="D42" s="116"/>
      <c r="E42" s="116"/>
      <c r="F42" s="116"/>
      <c r="G42" s="381"/>
      <c r="H42" s="382"/>
      <c r="I42" s="382"/>
      <c r="J42" s="382"/>
      <c r="K42" s="382"/>
      <c r="Q42" s="115"/>
      <c r="R42" s="115"/>
      <c r="S42" s="115"/>
      <c r="T42" s="115"/>
      <c r="U42" s="115"/>
      <c r="V42" s="115"/>
      <c r="W42" s="115"/>
      <c r="X42" s="115"/>
      <c r="Y42" s="115"/>
    </row>
    <row r="43" spans="1:25" s="383" customFormat="1" x14ac:dyDescent="0.25">
      <c r="A43" s="116" t="s">
        <v>1557</v>
      </c>
      <c r="B43" s="116" t="s">
        <v>1567</v>
      </c>
      <c r="C43" s="116" t="s">
        <v>1413</v>
      </c>
      <c r="D43" s="116"/>
      <c r="E43" s="116"/>
      <c r="F43" s="116"/>
      <c r="G43" s="381"/>
      <c r="H43" s="382"/>
      <c r="I43" s="382"/>
      <c r="J43" s="382"/>
      <c r="K43" s="382"/>
      <c r="Q43" s="115"/>
      <c r="R43" s="115"/>
      <c r="S43" s="115"/>
      <c r="T43" s="115"/>
      <c r="U43" s="115"/>
      <c r="V43" s="115"/>
      <c r="W43" s="115"/>
      <c r="X43" s="115"/>
      <c r="Y43" s="115"/>
    </row>
    <row r="44" spans="1:25" s="383" customFormat="1" x14ac:dyDescent="0.25">
      <c r="A44" s="116" t="s">
        <v>1557</v>
      </c>
      <c r="B44" s="116" t="s">
        <v>1567</v>
      </c>
      <c r="C44" s="116" t="s">
        <v>1414</v>
      </c>
      <c r="D44" s="116"/>
      <c r="E44" s="116"/>
      <c r="F44" s="116"/>
      <c r="G44" s="381"/>
      <c r="H44" s="382"/>
      <c r="I44" s="382"/>
      <c r="J44" s="382"/>
      <c r="K44" s="382"/>
      <c r="Q44" s="115"/>
      <c r="R44" s="115"/>
      <c r="S44" s="115"/>
      <c r="T44" s="115"/>
      <c r="U44" s="115"/>
      <c r="V44" s="115"/>
      <c r="W44" s="115"/>
      <c r="X44" s="115"/>
      <c r="Y44" s="115"/>
    </row>
    <row r="45" spans="1:25" s="383" customFormat="1" x14ac:dyDescent="0.25">
      <c r="A45" s="116" t="s">
        <v>1557</v>
      </c>
      <c r="B45" s="116" t="s">
        <v>1567</v>
      </c>
      <c r="C45" s="116" t="s">
        <v>1415</v>
      </c>
      <c r="D45" s="116"/>
      <c r="E45" s="116"/>
      <c r="F45" s="116"/>
      <c r="G45" s="381"/>
      <c r="H45" s="382"/>
      <c r="I45" s="382"/>
      <c r="J45" s="382"/>
      <c r="K45" s="382"/>
      <c r="Q45" s="115"/>
      <c r="R45" s="115"/>
      <c r="S45" s="115"/>
      <c r="T45" s="115"/>
      <c r="U45" s="115"/>
      <c r="V45" s="115"/>
      <c r="W45" s="115"/>
      <c r="X45" s="115"/>
      <c r="Y45" s="115"/>
    </row>
    <row r="46" spans="1:25" s="383" customFormat="1" x14ac:dyDescent="0.25">
      <c r="A46" s="116" t="s">
        <v>1557</v>
      </c>
      <c r="B46" s="116" t="s">
        <v>1567</v>
      </c>
      <c r="C46" s="116" t="s">
        <v>1416</v>
      </c>
      <c r="D46" s="116"/>
      <c r="E46" s="116"/>
      <c r="F46" s="116"/>
      <c r="G46" s="381"/>
      <c r="H46" s="382"/>
      <c r="I46" s="382"/>
      <c r="J46" s="382"/>
      <c r="K46" s="382"/>
      <c r="Q46" s="115"/>
      <c r="R46" s="115"/>
      <c r="S46" s="115"/>
      <c r="T46" s="115"/>
      <c r="U46" s="115"/>
      <c r="V46" s="115"/>
      <c r="W46" s="115"/>
      <c r="X46" s="115"/>
      <c r="Y46" s="115"/>
    </row>
    <row r="47" spans="1:25" s="383" customFormat="1" x14ac:dyDescent="0.25">
      <c r="A47" s="116" t="s">
        <v>1557</v>
      </c>
      <c r="B47" s="116" t="s">
        <v>1567</v>
      </c>
      <c r="C47" s="116" t="s">
        <v>1417</v>
      </c>
      <c r="D47" s="116"/>
      <c r="E47" s="116"/>
      <c r="F47" s="116"/>
      <c r="G47" s="381"/>
      <c r="H47" s="382"/>
      <c r="I47" s="382"/>
      <c r="J47" s="382"/>
      <c r="K47" s="382"/>
      <c r="Q47" s="115"/>
      <c r="R47" s="115"/>
      <c r="S47" s="115"/>
      <c r="T47" s="115"/>
      <c r="U47" s="115"/>
      <c r="V47" s="115"/>
      <c r="W47" s="115"/>
      <c r="X47" s="115"/>
      <c r="Y47" s="115"/>
    </row>
    <row r="48" spans="1:25" s="383" customFormat="1" x14ac:dyDescent="0.25">
      <c r="A48" s="116" t="s">
        <v>1557</v>
      </c>
      <c r="B48" s="116" t="s">
        <v>1567</v>
      </c>
      <c r="C48" s="116" t="s">
        <v>1418</v>
      </c>
      <c r="D48" s="116"/>
      <c r="E48" s="116"/>
      <c r="F48" s="116"/>
      <c r="G48" s="381"/>
      <c r="H48" s="382"/>
      <c r="I48" s="382"/>
      <c r="J48" s="382"/>
      <c r="K48" s="382"/>
      <c r="Q48" s="115"/>
      <c r="R48" s="115"/>
      <c r="S48" s="115"/>
      <c r="T48" s="115"/>
      <c r="U48" s="115"/>
      <c r="V48" s="115"/>
      <c r="W48" s="115"/>
      <c r="X48" s="115"/>
      <c r="Y48" s="115"/>
    </row>
    <row r="49" spans="1:25" s="383" customFormat="1" x14ac:dyDescent="0.25">
      <c r="A49" s="116" t="s">
        <v>1537</v>
      </c>
      <c r="B49" s="116" t="s">
        <v>1400</v>
      </c>
      <c r="C49" s="116" t="s">
        <v>1419</v>
      </c>
      <c r="D49" s="116"/>
      <c r="E49" s="116"/>
      <c r="F49" s="116"/>
      <c r="G49" s="381"/>
      <c r="H49" s="382"/>
      <c r="I49" s="382"/>
      <c r="J49" s="382"/>
      <c r="K49" s="382"/>
      <c r="Q49" s="115"/>
      <c r="R49" s="115"/>
      <c r="S49" s="115"/>
      <c r="T49" s="115"/>
      <c r="U49" s="115"/>
      <c r="V49" s="115"/>
      <c r="W49" s="115"/>
      <c r="X49" s="115"/>
      <c r="Y49" s="115"/>
    </row>
    <row r="50" spans="1:25" s="383" customFormat="1" x14ac:dyDescent="0.25">
      <c r="A50" s="116" t="s">
        <v>1537</v>
      </c>
      <c r="B50" s="116" t="s">
        <v>1400</v>
      </c>
      <c r="C50" s="116" t="s">
        <v>1420</v>
      </c>
      <c r="D50" s="116"/>
      <c r="E50" s="116"/>
      <c r="F50" s="116"/>
      <c r="G50" s="381"/>
      <c r="H50" s="382"/>
      <c r="I50" s="382"/>
      <c r="J50" s="382"/>
      <c r="K50" s="382"/>
      <c r="Q50" s="115"/>
      <c r="R50" s="115"/>
      <c r="S50" s="115"/>
      <c r="T50" s="115"/>
      <c r="U50" s="115"/>
      <c r="V50" s="115"/>
      <c r="W50" s="115"/>
      <c r="X50" s="115"/>
      <c r="Y50" s="115"/>
    </row>
    <row r="51" spans="1:25" s="383" customFormat="1" x14ac:dyDescent="0.25">
      <c r="A51" s="116" t="s">
        <v>1537</v>
      </c>
      <c r="B51" s="116" t="s">
        <v>1400</v>
      </c>
      <c r="C51" s="116" t="s">
        <v>1421</v>
      </c>
      <c r="D51" s="116"/>
      <c r="E51" s="116"/>
      <c r="F51" s="116"/>
      <c r="G51" s="381"/>
      <c r="H51" s="382"/>
      <c r="I51" s="382"/>
      <c r="J51" s="382"/>
      <c r="K51" s="382"/>
      <c r="Q51" s="115"/>
      <c r="R51" s="115"/>
      <c r="S51" s="115"/>
      <c r="T51" s="115"/>
      <c r="U51" s="115"/>
      <c r="V51" s="115"/>
      <c r="W51" s="115"/>
      <c r="X51" s="115"/>
      <c r="Y51" s="115"/>
    </row>
    <row r="52" spans="1:25" s="383" customFormat="1" x14ac:dyDescent="0.25">
      <c r="A52" s="116" t="s">
        <v>1537</v>
      </c>
      <c r="B52" s="116" t="s">
        <v>1400</v>
      </c>
      <c r="C52" s="116" t="s">
        <v>1422</v>
      </c>
      <c r="D52" s="116"/>
      <c r="E52" s="116"/>
      <c r="F52" s="116"/>
      <c r="G52" s="381"/>
      <c r="H52" s="382"/>
      <c r="I52" s="382"/>
      <c r="J52" s="382"/>
      <c r="K52" s="382"/>
      <c r="Q52" s="115"/>
      <c r="R52" s="115"/>
      <c r="S52" s="115"/>
      <c r="T52" s="115"/>
      <c r="U52" s="115"/>
      <c r="V52" s="115"/>
      <c r="W52" s="115"/>
      <c r="X52" s="115"/>
      <c r="Y52" s="115"/>
    </row>
    <row r="53" spans="1:25" s="383" customFormat="1" x14ac:dyDescent="0.25">
      <c r="A53" s="116" t="s">
        <v>1547</v>
      </c>
      <c r="B53" s="116" t="s">
        <v>1568</v>
      </c>
      <c r="C53" s="116" t="s">
        <v>1423</v>
      </c>
      <c r="D53" s="116"/>
      <c r="E53" s="116"/>
      <c r="F53" s="116"/>
      <c r="G53" s="381"/>
      <c r="H53" s="382"/>
      <c r="I53" s="382"/>
      <c r="J53" s="382"/>
      <c r="K53" s="382"/>
      <c r="Q53" s="115"/>
      <c r="R53" s="115"/>
      <c r="S53" s="115"/>
      <c r="T53" s="115"/>
      <c r="U53" s="115"/>
      <c r="V53" s="115"/>
      <c r="W53" s="115"/>
      <c r="X53" s="115"/>
      <c r="Y53" s="115"/>
    </row>
    <row r="54" spans="1:25" s="383" customFormat="1" x14ac:dyDescent="0.25">
      <c r="A54" s="116" t="s">
        <v>1547</v>
      </c>
      <c r="B54" s="116" t="s">
        <v>1568</v>
      </c>
      <c r="C54" s="116" t="s">
        <v>1424</v>
      </c>
      <c r="D54" s="116"/>
      <c r="E54" s="116"/>
      <c r="F54" s="116"/>
      <c r="G54" s="381"/>
      <c r="H54" s="382"/>
      <c r="I54" s="382"/>
      <c r="J54" s="382"/>
      <c r="K54" s="382"/>
      <c r="Q54" s="115"/>
      <c r="R54" s="115"/>
      <c r="S54" s="115"/>
      <c r="T54" s="115"/>
      <c r="U54" s="115"/>
      <c r="V54" s="115"/>
      <c r="W54" s="115"/>
      <c r="X54" s="115"/>
      <c r="Y54" s="115"/>
    </row>
    <row r="55" spans="1:25" s="383" customFormat="1" x14ac:dyDescent="0.25">
      <c r="A55" s="116" t="s">
        <v>1547</v>
      </c>
      <c r="B55" s="116" t="s">
        <v>1568</v>
      </c>
      <c r="C55" s="116" t="s">
        <v>1425</v>
      </c>
      <c r="D55" s="116"/>
      <c r="E55" s="116"/>
      <c r="F55" s="116"/>
      <c r="G55" s="381"/>
      <c r="H55" s="382"/>
      <c r="I55" s="382"/>
      <c r="J55" s="382"/>
      <c r="K55" s="382"/>
      <c r="Q55" s="115"/>
      <c r="R55" s="115"/>
      <c r="S55" s="115"/>
      <c r="T55" s="115"/>
      <c r="U55" s="115"/>
      <c r="V55" s="115"/>
      <c r="W55" s="115"/>
      <c r="X55" s="115"/>
      <c r="Y55" s="115"/>
    </row>
    <row r="56" spans="1:25" s="383" customFormat="1" x14ac:dyDescent="0.25">
      <c r="A56" s="116" t="s">
        <v>1541</v>
      </c>
      <c r="B56" s="116" t="s">
        <v>1569</v>
      </c>
      <c r="C56" s="116" t="s">
        <v>1426</v>
      </c>
      <c r="D56" s="116"/>
      <c r="E56" s="116"/>
      <c r="F56" s="116"/>
      <c r="G56" s="381"/>
      <c r="H56" s="382"/>
      <c r="I56" s="382"/>
      <c r="J56" s="382"/>
      <c r="K56" s="382"/>
      <c r="Q56" s="115"/>
      <c r="R56" s="115"/>
      <c r="S56" s="115"/>
      <c r="T56" s="115"/>
      <c r="U56" s="115"/>
      <c r="V56" s="115"/>
      <c r="W56" s="115"/>
      <c r="X56" s="115"/>
      <c r="Y56" s="115"/>
    </row>
    <row r="57" spans="1:25" s="383" customFormat="1" x14ac:dyDescent="0.25">
      <c r="A57" s="116" t="s">
        <v>1541</v>
      </c>
      <c r="B57" s="116" t="s">
        <v>1569</v>
      </c>
      <c r="C57" s="116" t="s">
        <v>1427</v>
      </c>
      <c r="D57" s="116"/>
      <c r="E57" s="116"/>
      <c r="F57" s="116"/>
      <c r="G57" s="381"/>
      <c r="H57" s="382"/>
      <c r="I57" s="382"/>
      <c r="J57" s="382"/>
      <c r="K57" s="382"/>
      <c r="Q57" s="115"/>
      <c r="R57" s="115"/>
      <c r="S57" s="115"/>
      <c r="T57" s="115"/>
      <c r="U57" s="115"/>
      <c r="V57" s="115"/>
      <c r="W57" s="115"/>
      <c r="X57" s="115"/>
      <c r="Y57" s="115"/>
    </row>
    <row r="58" spans="1:25" s="383" customFormat="1" x14ac:dyDescent="0.25">
      <c r="A58" s="116" t="s">
        <v>1541</v>
      </c>
      <c r="B58" s="116" t="s">
        <v>1569</v>
      </c>
      <c r="C58" s="116" t="s">
        <v>1428</v>
      </c>
      <c r="D58" s="116"/>
      <c r="E58" s="116"/>
      <c r="F58" s="116"/>
      <c r="G58" s="381"/>
      <c r="H58" s="382"/>
      <c r="I58" s="382"/>
      <c r="J58" s="382"/>
      <c r="K58" s="382"/>
      <c r="Q58" s="115"/>
      <c r="R58" s="115"/>
      <c r="S58" s="115"/>
      <c r="T58" s="115"/>
      <c r="U58" s="115"/>
      <c r="V58" s="115"/>
      <c r="W58" s="115"/>
      <c r="X58" s="115"/>
      <c r="Y58" s="115"/>
    </row>
    <row r="59" spans="1:25" s="383" customFormat="1" x14ac:dyDescent="0.25">
      <c r="A59" s="116" t="s">
        <v>1544</v>
      </c>
      <c r="B59" s="116" t="s">
        <v>1395</v>
      </c>
      <c r="C59" s="116" t="s">
        <v>1429</v>
      </c>
      <c r="D59" s="116"/>
      <c r="E59" s="116"/>
      <c r="F59" s="116"/>
      <c r="G59" s="381"/>
      <c r="H59" s="382"/>
      <c r="I59" s="382"/>
      <c r="J59" s="382"/>
      <c r="K59" s="382"/>
      <c r="Q59" s="115"/>
      <c r="R59" s="115"/>
      <c r="S59" s="115"/>
      <c r="T59" s="115"/>
      <c r="U59" s="115"/>
      <c r="V59" s="115"/>
      <c r="W59" s="115"/>
      <c r="X59" s="115"/>
      <c r="Y59" s="115"/>
    </row>
    <row r="60" spans="1:25" s="383" customFormat="1" x14ac:dyDescent="0.25">
      <c r="A60" s="116" t="s">
        <v>1544</v>
      </c>
      <c r="B60" s="116" t="s">
        <v>1395</v>
      </c>
      <c r="C60" s="116" t="s">
        <v>1430</v>
      </c>
      <c r="D60" s="116"/>
      <c r="E60" s="116"/>
      <c r="F60" s="116"/>
      <c r="G60" s="381"/>
      <c r="H60" s="382"/>
      <c r="I60" s="382"/>
      <c r="J60" s="382"/>
      <c r="K60" s="382"/>
      <c r="Q60" s="115"/>
      <c r="R60" s="115"/>
      <c r="S60" s="115"/>
      <c r="T60" s="115"/>
      <c r="U60" s="115"/>
      <c r="V60" s="115"/>
      <c r="W60" s="115"/>
      <c r="X60" s="115"/>
      <c r="Y60" s="115"/>
    </row>
    <row r="61" spans="1:25" s="383" customFormat="1" x14ac:dyDescent="0.25">
      <c r="A61" s="116" t="s">
        <v>1544</v>
      </c>
      <c r="B61" s="116" t="s">
        <v>1395</v>
      </c>
      <c r="C61" s="116" t="s">
        <v>1431</v>
      </c>
      <c r="D61" s="116"/>
      <c r="E61" s="116"/>
      <c r="F61" s="116"/>
      <c r="G61" s="381"/>
      <c r="H61" s="382"/>
      <c r="I61" s="382"/>
      <c r="J61" s="382"/>
      <c r="K61" s="382"/>
      <c r="Q61" s="115"/>
      <c r="R61" s="115"/>
      <c r="S61" s="115"/>
      <c r="T61" s="115"/>
      <c r="U61" s="115"/>
      <c r="V61" s="115"/>
      <c r="W61" s="115"/>
      <c r="X61" s="115"/>
      <c r="Y61" s="115"/>
    </row>
    <row r="62" spans="1:25" s="383" customFormat="1" x14ac:dyDescent="0.25">
      <c r="A62" s="116" t="s">
        <v>1544</v>
      </c>
      <c r="B62" s="116" t="s">
        <v>1395</v>
      </c>
      <c r="C62" s="116" t="s">
        <v>1432</v>
      </c>
      <c r="D62" s="116"/>
      <c r="E62" s="116"/>
      <c r="F62" s="116"/>
      <c r="G62" s="381"/>
      <c r="H62" s="382"/>
      <c r="I62" s="382"/>
      <c r="J62" s="382"/>
      <c r="K62" s="382"/>
      <c r="Q62" s="115"/>
      <c r="R62" s="115"/>
      <c r="S62" s="115"/>
      <c r="T62" s="115"/>
      <c r="U62" s="115"/>
      <c r="V62" s="115"/>
      <c r="W62" s="115"/>
      <c r="X62" s="115"/>
      <c r="Y62" s="115"/>
    </row>
    <row r="63" spans="1:25" s="383" customFormat="1" x14ac:dyDescent="0.25">
      <c r="A63" s="116" t="s">
        <v>1544</v>
      </c>
      <c r="B63" s="116" t="s">
        <v>1395</v>
      </c>
      <c r="C63" s="116" t="s">
        <v>1433</v>
      </c>
      <c r="D63" s="116"/>
      <c r="E63" s="116"/>
      <c r="F63" s="116"/>
      <c r="G63" s="381"/>
      <c r="H63" s="382"/>
      <c r="I63" s="382"/>
      <c r="J63" s="382"/>
      <c r="K63" s="382"/>
      <c r="Q63" s="115"/>
      <c r="R63" s="115"/>
      <c r="S63" s="115"/>
      <c r="T63" s="115"/>
      <c r="U63" s="115"/>
      <c r="V63" s="115"/>
      <c r="W63" s="115"/>
      <c r="X63" s="115"/>
      <c r="Y63" s="115"/>
    </row>
    <row r="64" spans="1:25" s="383" customFormat="1" x14ac:dyDescent="0.25">
      <c r="A64" s="116" t="s">
        <v>1544</v>
      </c>
      <c r="B64" s="116" t="s">
        <v>1395</v>
      </c>
      <c r="C64" s="116" t="s">
        <v>1434</v>
      </c>
      <c r="D64" s="116"/>
      <c r="E64" s="116"/>
      <c r="F64" s="116"/>
      <c r="G64" s="381"/>
      <c r="H64" s="382"/>
      <c r="I64" s="382"/>
      <c r="J64" s="382"/>
      <c r="K64" s="382"/>
      <c r="Q64" s="115"/>
      <c r="R64" s="115"/>
      <c r="S64" s="115"/>
      <c r="T64" s="115"/>
      <c r="U64" s="115"/>
      <c r="V64" s="115"/>
      <c r="W64" s="115"/>
      <c r="X64" s="115"/>
      <c r="Y64" s="115"/>
    </row>
    <row r="65" spans="1:25" s="383" customFormat="1" x14ac:dyDescent="0.25">
      <c r="A65" s="116" t="s">
        <v>1548</v>
      </c>
      <c r="B65" s="116" t="s">
        <v>1570</v>
      </c>
      <c r="C65" s="116" t="s">
        <v>1435</v>
      </c>
      <c r="D65" s="116"/>
      <c r="E65" s="116"/>
      <c r="F65" s="116"/>
      <c r="G65" s="381"/>
      <c r="H65" s="382"/>
      <c r="I65" s="382"/>
      <c r="J65" s="382"/>
      <c r="K65" s="382"/>
      <c r="Q65" s="115"/>
      <c r="R65" s="115"/>
      <c r="S65" s="115"/>
      <c r="T65" s="115"/>
      <c r="U65" s="115"/>
      <c r="V65" s="115"/>
      <c r="W65" s="115"/>
      <c r="X65" s="115"/>
      <c r="Y65" s="115"/>
    </row>
    <row r="66" spans="1:25" s="383" customFormat="1" x14ac:dyDescent="0.25">
      <c r="A66" s="116" t="s">
        <v>1548</v>
      </c>
      <c r="B66" s="116" t="s">
        <v>1570</v>
      </c>
      <c r="C66" s="116" t="s">
        <v>1436</v>
      </c>
      <c r="D66" s="116"/>
      <c r="E66" s="116"/>
      <c r="F66" s="116"/>
      <c r="G66" s="381"/>
      <c r="H66" s="382"/>
      <c r="I66" s="382"/>
      <c r="J66" s="382"/>
      <c r="K66" s="382"/>
      <c r="Q66" s="115"/>
      <c r="R66" s="115"/>
      <c r="S66" s="115"/>
      <c r="T66" s="115"/>
      <c r="U66" s="115"/>
      <c r="V66" s="115"/>
      <c r="W66" s="115"/>
      <c r="X66" s="115"/>
      <c r="Y66" s="115"/>
    </row>
    <row r="67" spans="1:25" s="383" customFormat="1" x14ac:dyDescent="0.25">
      <c r="A67" s="116" t="s">
        <v>1549</v>
      </c>
      <c r="B67" s="116" t="s">
        <v>1571</v>
      </c>
      <c r="C67" s="116" t="s">
        <v>1437</v>
      </c>
      <c r="D67" s="116"/>
      <c r="E67" s="116"/>
      <c r="F67" s="116"/>
      <c r="G67" s="381"/>
      <c r="H67" s="382"/>
      <c r="I67" s="382"/>
      <c r="J67" s="382"/>
      <c r="K67" s="382"/>
      <c r="Q67" s="115"/>
      <c r="R67" s="115"/>
      <c r="S67" s="115"/>
      <c r="T67" s="115"/>
      <c r="U67" s="115"/>
      <c r="V67" s="115"/>
      <c r="W67" s="115"/>
      <c r="X67" s="115"/>
      <c r="Y67" s="115"/>
    </row>
    <row r="68" spans="1:25" s="383" customFormat="1" x14ac:dyDescent="0.25">
      <c r="A68" s="116" t="s">
        <v>1549</v>
      </c>
      <c r="B68" s="116" t="s">
        <v>1571</v>
      </c>
      <c r="C68" s="116" t="s">
        <v>1438</v>
      </c>
      <c r="D68" s="116"/>
      <c r="E68" s="116"/>
      <c r="F68" s="116"/>
      <c r="G68" s="381"/>
      <c r="H68" s="382"/>
      <c r="I68" s="382"/>
      <c r="J68" s="382"/>
      <c r="K68" s="382"/>
      <c r="Q68" s="115"/>
      <c r="R68" s="115"/>
      <c r="S68" s="115"/>
      <c r="T68" s="115"/>
      <c r="U68" s="115"/>
      <c r="V68" s="115"/>
      <c r="W68" s="115"/>
      <c r="X68" s="115"/>
      <c r="Y68" s="115"/>
    </row>
    <row r="69" spans="1:25" s="383" customFormat="1" x14ac:dyDescent="0.25">
      <c r="A69" s="116" t="s">
        <v>1549</v>
      </c>
      <c r="B69" s="116" t="s">
        <v>1571</v>
      </c>
      <c r="C69" s="116" t="s">
        <v>1439</v>
      </c>
      <c r="D69" s="116"/>
      <c r="E69" s="116"/>
      <c r="F69" s="116"/>
      <c r="G69" s="381"/>
      <c r="H69" s="382"/>
      <c r="I69" s="382"/>
      <c r="J69" s="382"/>
      <c r="K69" s="382"/>
      <c r="Q69" s="115"/>
      <c r="R69" s="115"/>
      <c r="S69" s="115"/>
      <c r="T69" s="115"/>
      <c r="U69" s="115"/>
      <c r="V69" s="115"/>
      <c r="W69" s="115"/>
      <c r="X69" s="115"/>
      <c r="Y69" s="115"/>
    </row>
    <row r="70" spans="1:25" s="383" customFormat="1" x14ac:dyDescent="0.25">
      <c r="A70" s="116" t="s">
        <v>1554</v>
      </c>
      <c r="B70" s="116" t="s">
        <v>1572</v>
      </c>
      <c r="C70" s="116" t="s">
        <v>1440</v>
      </c>
      <c r="D70" s="116"/>
      <c r="E70" s="116"/>
      <c r="F70" s="116"/>
      <c r="G70" s="381"/>
      <c r="H70" s="382"/>
      <c r="I70" s="382"/>
      <c r="J70" s="382"/>
      <c r="K70" s="382"/>
      <c r="Q70" s="115"/>
      <c r="R70" s="115"/>
      <c r="S70" s="115"/>
      <c r="T70" s="115"/>
      <c r="U70" s="115"/>
      <c r="V70" s="115"/>
      <c r="W70" s="115"/>
      <c r="X70" s="115"/>
      <c r="Y70" s="115"/>
    </row>
    <row r="71" spans="1:25" s="383" customFormat="1" x14ac:dyDescent="0.25">
      <c r="A71" s="116" t="s">
        <v>1554</v>
      </c>
      <c r="B71" s="116" t="s">
        <v>1572</v>
      </c>
      <c r="C71" s="116" t="s">
        <v>1441</v>
      </c>
      <c r="D71" s="116"/>
      <c r="E71" s="116"/>
      <c r="F71" s="116"/>
      <c r="G71" s="381"/>
      <c r="H71" s="382"/>
      <c r="I71" s="382"/>
      <c r="J71" s="382"/>
      <c r="K71" s="382"/>
      <c r="Q71" s="115"/>
      <c r="R71" s="115"/>
      <c r="S71" s="115"/>
      <c r="T71" s="115"/>
      <c r="U71" s="115"/>
      <c r="V71" s="115"/>
      <c r="W71" s="115"/>
      <c r="X71" s="115"/>
      <c r="Y71" s="115"/>
    </row>
    <row r="72" spans="1:25" s="383" customFormat="1" x14ac:dyDescent="0.25">
      <c r="A72" s="116" t="s">
        <v>1554</v>
      </c>
      <c r="B72" s="116" t="s">
        <v>1572</v>
      </c>
      <c r="C72" s="116" t="s">
        <v>1442</v>
      </c>
      <c r="D72" s="116"/>
      <c r="E72" s="116"/>
      <c r="F72" s="116"/>
      <c r="G72" s="381"/>
      <c r="H72" s="382"/>
      <c r="I72" s="382"/>
      <c r="J72" s="382"/>
      <c r="K72" s="382"/>
      <c r="Q72" s="115"/>
      <c r="R72" s="115"/>
      <c r="S72" s="115"/>
      <c r="T72" s="115"/>
      <c r="U72" s="115"/>
      <c r="V72" s="115"/>
      <c r="W72" s="115"/>
      <c r="X72" s="115"/>
      <c r="Y72" s="115"/>
    </row>
    <row r="73" spans="1:25" s="383" customFormat="1" x14ac:dyDescent="0.25">
      <c r="A73" s="116" t="s">
        <v>1554</v>
      </c>
      <c r="B73" s="116" t="s">
        <v>1572</v>
      </c>
      <c r="C73" s="116" t="s">
        <v>1443</v>
      </c>
      <c r="D73" s="116"/>
      <c r="E73" s="116"/>
      <c r="F73" s="116"/>
      <c r="G73" s="381"/>
      <c r="H73" s="382"/>
      <c r="I73" s="382"/>
      <c r="J73" s="382"/>
      <c r="K73" s="382"/>
      <c r="Q73" s="115"/>
      <c r="R73" s="115"/>
      <c r="S73" s="115"/>
      <c r="T73" s="115"/>
      <c r="U73" s="115"/>
      <c r="V73" s="115"/>
      <c r="W73" s="115"/>
      <c r="X73" s="115"/>
      <c r="Y73" s="115"/>
    </row>
    <row r="74" spans="1:25" s="383" customFormat="1" x14ac:dyDescent="0.25">
      <c r="A74" s="116" t="s">
        <v>1558</v>
      </c>
      <c r="B74" s="116" t="s">
        <v>1574</v>
      </c>
      <c r="C74" s="116" t="s">
        <v>1444</v>
      </c>
      <c r="D74" s="116"/>
      <c r="E74" s="116"/>
      <c r="F74" s="116"/>
      <c r="G74" s="381"/>
      <c r="H74" s="382"/>
      <c r="I74" s="382"/>
      <c r="J74" s="382"/>
      <c r="K74" s="382"/>
      <c r="Q74" s="115"/>
      <c r="R74" s="115"/>
      <c r="S74" s="115"/>
      <c r="T74" s="115"/>
      <c r="U74" s="115"/>
      <c r="V74" s="115"/>
      <c r="W74" s="115"/>
      <c r="X74" s="115"/>
      <c r="Y74" s="115"/>
    </row>
    <row r="75" spans="1:25" s="383" customFormat="1" x14ac:dyDescent="0.25">
      <c r="A75" s="116" t="s">
        <v>1558</v>
      </c>
      <c r="B75" s="116" t="s">
        <v>1574</v>
      </c>
      <c r="C75" s="116" t="s">
        <v>1445</v>
      </c>
      <c r="D75" s="116"/>
      <c r="E75" s="116"/>
      <c r="F75" s="116"/>
      <c r="G75" s="381"/>
      <c r="H75" s="382"/>
      <c r="I75" s="382"/>
      <c r="J75" s="382"/>
      <c r="K75" s="382"/>
      <c r="Q75" s="115"/>
      <c r="R75" s="115"/>
      <c r="S75" s="115"/>
      <c r="T75" s="115"/>
      <c r="U75" s="115"/>
      <c r="V75" s="115"/>
      <c r="W75" s="115"/>
      <c r="X75" s="115"/>
      <c r="Y75" s="115"/>
    </row>
    <row r="76" spans="1:25" s="383" customFormat="1" x14ac:dyDescent="0.25">
      <c r="A76" s="116" t="s">
        <v>1558</v>
      </c>
      <c r="B76" s="116" t="s">
        <v>1574</v>
      </c>
      <c r="C76" s="116" t="s">
        <v>1446</v>
      </c>
      <c r="D76" s="116"/>
      <c r="E76" s="116"/>
      <c r="F76" s="116"/>
      <c r="G76" s="381"/>
      <c r="H76" s="382"/>
      <c r="I76" s="382"/>
      <c r="J76" s="382"/>
      <c r="K76" s="382"/>
      <c r="Q76" s="115"/>
      <c r="R76" s="115"/>
      <c r="S76" s="115"/>
      <c r="T76" s="115"/>
      <c r="U76" s="115"/>
      <c r="V76" s="115"/>
      <c r="W76" s="115"/>
      <c r="X76" s="115"/>
      <c r="Y76" s="115"/>
    </row>
    <row r="77" spans="1:25" s="383" customFormat="1" x14ac:dyDescent="0.25">
      <c r="A77" s="116" t="s">
        <v>1558</v>
      </c>
      <c r="B77" s="116" t="s">
        <v>1574</v>
      </c>
      <c r="C77" s="116" t="s">
        <v>1447</v>
      </c>
      <c r="D77" s="116"/>
      <c r="E77" s="116"/>
      <c r="F77" s="116"/>
      <c r="G77" s="381"/>
      <c r="H77" s="382"/>
      <c r="I77" s="382"/>
      <c r="J77" s="382"/>
      <c r="K77" s="382"/>
      <c r="Q77" s="115"/>
      <c r="R77" s="115"/>
      <c r="S77" s="115"/>
      <c r="T77" s="115"/>
      <c r="U77" s="115"/>
      <c r="V77" s="115"/>
      <c r="W77" s="115"/>
      <c r="X77" s="115"/>
      <c r="Y77" s="115"/>
    </row>
    <row r="78" spans="1:25" s="383" customFormat="1" x14ac:dyDescent="0.25">
      <c r="A78" s="116" t="s">
        <v>1555</v>
      </c>
      <c r="B78" s="116" t="s">
        <v>1575</v>
      </c>
      <c r="C78" s="116" t="s">
        <v>1448</v>
      </c>
      <c r="D78" s="116"/>
      <c r="E78" s="116"/>
      <c r="F78" s="116"/>
      <c r="G78" s="381"/>
      <c r="H78" s="382"/>
      <c r="I78" s="382"/>
      <c r="J78" s="382"/>
      <c r="K78" s="382"/>
      <c r="Q78" s="115"/>
      <c r="R78" s="115"/>
      <c r="S78" s="115"/>
      <c r="T78" s="115"/>
      <c r="U78" s="115"/>
      <c r="V78" s="115"/>
      <c r="W78" s="115"/>
      <c r="X78" s="115"/>
      <c r="Y78" s="115"/>
    </row>
    <row r="79" spans="1:25" s="383" customFormat="1" x14ac:dyDescent="0.25">
      <c r="A79" s="116" t="s">
        <v>1555</v>
      </c>
      <c r="B79" s="116" t="s">
        <v>1575</v>
      </c>
      <c r="C79" s="116" t="s">
        <v>1449</v>
      </c>
      <c r="D79" s="116"/>
      <c r="E79" s="116"/>
      <c r="F79" s="116"/>
      <c r="G79" s="381"/>
      <c r="H79" s="382"/>
      <c r="I79" s="382"/>
      <c r="J79" s="382"/>
      <c r="K79" s="382"/>
      <c r="Q79" s="115"/>
      <c r="R79" s="115"/>
      <c r="S79" s="115"/>
      <c r="T79" s="115"/>
      <c r="U79" s="115"/>
      <c r="V79" s="115"/>
      <c r="W79" s="115"/>
      <c r="X79" s="115"/>
      <c r="Y79" s="115"/>
    </row>
    <row r="80" spans="1:25" s="383" customFormat="1" x14ac:dyDescent="0.25">
      <c r="A80" s="116" t="s">
        <v>1555</v>
      </c>
      <c r="B80" s="116" t="s">
        <v>1575</v>
      </c>
      <c r="C80" s="116" t="s">
        <v>1450</v>
      </c>
      <c r="D80" s="116"/>
      <c r="E80" s="116"/>
      <c r="F80" s="116"/>
      <c r="G80" s="381"/>
      <c r="H80" s="382"/>
      <c r="I80" s="382"/>
      <c r="J80" s="382"/>
      <c r="K80" s="382"/>
      <c r="Q80" s="115"/>
      <c r="R80" s="115"/>
      <c r="S80" s="115"/>
      <c r="T80" s="115"/>
      <c r="U80" s="115"/>
      <c r="V80" s="115"/>
      <c r="W80" s="115"/>
      <c r="X80" s="115"/>
      <c r="Y80" s="115"/>
    </row>
    <row r="81" spans="1:25" s="383" customFormat="1" x14ac:dyDescent="0.25">
      <c r="A81" s="116" t="s">
        <v>1552</v>
      </c>
      <c r="B81" s="116" t="s">
        <v>1387</v>
      </c>
      <c r="C81" s="116" t="s">
        <v>1451</v>
      </c>
      <c r="D81" s="116"/>
      <c r="E81" s="116"/>
      <c r="F81" s="116"/>
      <c r="G81" s="381"/>
      <c r="H81" s="382"/>
      <c r="I81" s="382"/>
      <c r="J81" s="382"/>
      <c r="K81" s="382"/>
      <c r="Q81" s="115"/>
      <c r="R81" s="115"/>
      <c r="S81" s="115"/>
      <c r="T81" s="115"/>
      <c r="U81" s="115"/>
      <c r="V81" s="115"/>
      <c r="W81" s="115"/>
      <c r="X81" s="115"/>
      <c r="Y81" s="115"/>
    </row>
    <row r="82" spans="1:25" s="383" customFormat="1" x14ac:dyDescent="0.25">
      <c r="A82" s="116" t="s">
        <v>1552</v>
      </c>
      <c r="B82" s="116" t="s">
        <v>1387</v>
      </c>
      <c r="C82" s="116" t="s">
        <v>1452</v>
      </c>
      <c r="D82" s="116"/>
      <c r="E82" s="116"/>
      <c r="F82" s="116"/>
      <c r="G82" s="381"/>
      <c r="H82" s="382"/>
      <c r="I82" s="382"/>
      <c r="J82" s="382"/>
      <c r="K82" s="382"/>
      <c r="Q82" s="115"/>
      <c r="R82" s="115"/>
      <c r="S82" s="115"/>
      <c r="T82" s="115"/>
      <c r="U82" s="115"/>
      <c r="V82" s="115"/>
      <c r="W82" s="115"/>
      <c r="X82" s="115"/>
      <c r="Y82" s="115"/>
    </row>
    <row r="83" spans="1:25" s="383" customFormat="1" x14ac:dyDescent="0.25">
      <c r="A83" s="116" t="s">
        <v>1552</v>
      </c>
      <c r="B83" s="116" t="s">
        <v>1387</v>
      </c>
      <c r="C83" s="116" t="s">
        <v>1453</v>
      </c>
      <c r="D83" s="116"/>
      <c r="E83" s="116"/>
      <c r="F83" s="116"/>
      <c r="G83" s="381"/>
      <c r="H83" s="382"/>
      <c r="I83" s="382"/>
      <c r="J83" s="382"/>
      <c r="K83" s="382"/>
      <c r="Q83" s="115"/>
      <c r="R83" s="115"/>
      <c r="S83" s="115"/>
      <c r="T83" s="115"/>
      <c r="U83" s="115"/>
      <c r="V83" s="115"/>
      <c r="W83" s="115"/>
      <c r="X83" s="115"/>
      <c r="Y83" s="115"/>
    </row>
    <row r="84" spans="1:25" s="383" customFormat="1" x14ac:dyDescent="0.25">
      <c r="A84" s="116" t="s">
        <v>1552</v>
      </c>
      <c r="B84" s="116" t="s">
        <v>1387</v>
      </c>
      <c r="C84" s="116" t="s">
        <v>1454</v>
      </c>
      <c r="D84" s="116"/>
      <c r="E84" s="116"/>
      <c r="F84" s="116"/>
      <c r="G84" s="381"/>
      <c r="H84" s="382"/>
      <c r="I84" s="382"/>
      <c r="J84" s="382"/>
      <c r="K84" s="382"/>
      <c r="Q84" s="115"/>
      <c r="R84" s="115"/>
      <c r="S84" s="115"/>
      <c r="T84" s="115"/>
      <c r="U84" s="115"/>
      <c r="V84" s="115"/>
      <c r="W84" s="115"/>
      <c r="X84" s="115"/>
      <c r="Y84" s="115"/>
    </row>
    <row r="85" spans="1:25" s="383" customFormat="1" x14ac:dyDescent="0.25">
      <c r="A85" s="116" t="s">
        <v>1552</v>
      </c>
      <c r="B85" s="116" t="s">
        <v>1387</v>
      </c>
      <c r="C85" s="116" t="s">
        <v>1455</v>
      </c>
      <c r="D85" s="116"/>
      <c r="E85" s="116"/>
      <c r="F85" s="116"/>
      <c r="G85" s="381"/>
      <c r="H85" s="382"/>
      <c r="I85" s="382"/>
      <c r="J85" s="382"/>
      <c r="K85" s="382"/>
      <c r="Q85" s="115"/>
      <c r="R85" s="115"/>
      <c r="S85" s="115"/>
      <c r="T85" s="115"/>
      <c r="U85" s="115"/>
      <c r="V85" s="115"/>
      <c r="W85" s="115"/>
      <c r="X85" s="115"/>
      <c r="Y85" s="115"/>
    </row>
    <row r="86" spans="1:25" s="383" customFormat="1" x14ac:dyDescent="0.25">
      <c r="A86" s="116" t="s">
        <v>1552</v>
      </c>
      <c r="B86" s="116" t="s">
        <v>1387</v>
      </c>
      <c r="C86" s="116" t="s">
        <v>1456</v>
      </c>
      <c r="D86" s="116"/>
      <c r="E86" s="116"/>
      <c r="F86" s="116"/>
      <c r="G86" s="381"/>
      <c r="H86" s="382"/>
      <c r="I86" s="382"/>
      <c r="J86" s="382"/>
      <c r="K86" s="382"/>
      <c r="Q86" s="115"/>
      <c r="R86" s="115"/>
      <c r="S86" s="115"/>
      <c r="T86" s="115"/>
      <c r="U86" s="115"/>
      <c r="V86" s="115"/>
      <c r="W86" s="115"/>
      <c r="X86" s="115"/>
      <c r="Y86" s="115"/>
    </row>
    <row r="87" spans="1:25" s="383" customFormat="1" x14ac:dyDescent="0.25">
      <c r="A87" s="116" t="s">
        <v>1534</v>
      </c>
      <c r="B87" s="116" t="s">
        <v>1573</v>
      </c>
      <c r="C87" s="116" t="s">
        <v>1457</v>
      </c>
      <c r="D87" s="116"/>
      <c r="E87" s="116"/>
      <c r="F87" s="116"/>
      <c r="G87" s="381"/>
      <c r="H87" s="382"/>
      <c r="I87" s="382"/>
      <c r="J87" s="382"/>
      <c r="K87" s="382"/>
      <c r="Q87" s="115"/>
      <c r="R87" s="115"/>
      <c r="S87" s="115"/>
      <c r="T87" s="115"/>
      <c r="U87" s="115"/>
      <c r="V87" s="115"/>
      <c r="W87" s="115"/>
      <c r="X87" s="115"/>
      <c r="Y87" s="115"/>
    </row>
    <row r="88" spans="1:25" s="383" customFormat="1" x14ac:dyDescent="0.25">
      <c r="A88" s="116" t="s">
        <v>1534</v>
      </c>
      <c r="B88" s="116" t="s">
        <v>1573</v>
      </c>
      <c r="C88" s="116" t="s">
        <v>1458</v>
      </c>
      <c r="D88" s="116"/>
      <c r="E88" s="116"/>
      <c r="F88" s="116"/>
      <c r="G88" s="381"/>
      <c r="H88" s="382"/>
      <c r="I88" s="382"/>
      <c r="J88" s="382"/>
      <c r="K88" s="382"/>
      <c r="Q88" s="115"/>
      <c r="R88" s="115"/>
      <c r="S88" s="115"/>
      <c r="T88" s="115"/>
      <c r="U88" s="115"/>
      <c r="V88" s="115"/>
      <c r="W88" s="115"/>
      <c r="X88" s="115"/>
      <c r="Y88" s="115"/>
    </row>
    <row r="89" spans="1:25" s="383" customFormat="1" x14ac:dyDescent="0.25">
      <c r="A89" s="116" t="s">
        <v>1534</v>
      </c>
      <c r="B89" s="116" t="s">
        <v>1573</v>
      </c>
      <c r="C89" s="116" t="s">
        <v>1459</v>
      </c>
      <c r="D89" s="116"/>
      <c r="E89" s="116"/>
      <c r="F89" s="116"/>
      <c r="G89" s="381"/>
      <c r="H89" s="382"/>
      <c r="I89" s="382"/>
      <c r="J89" s="382"/>
      <c r="K89" s="382"/>
      <c r="Q89" s="115"/>
      <c r="R89" s="115"/>
      <c r="S89" s="115"/>
      <c r="T89" s="115"/>
      <c r="U89" s="115"/>
      <c r="V89" s="115"/>
      <c r="W89" s="115"/>
      <c r="X89" s="115"/>
      <c r="Y89" s="115"/>
    </row>
    <row r="90" spans="1:25" s="383" customFormat="1" x14ac:dyDescent="0.25">
      <c r="A90" s="116" t="s">
        <v>1534</v>
      </c>
      <c r="B90" s="116" t="s">
        <v>1573</v>
      </c>
      <c r="C90" s="116" t="s">
        <v>1460</v>
      </c>
      <c r="D90" s="116"/>
      <c r="E90" s="116"/>
      <c r="F90" s="116"/>
      <c r="G90" s="381"/>
      <c r="H90" s="382"/>
      <c r="I90" s="382"/>
      <c r="J90" s="382"/>
      <c r="K90" s="382"/>
      <c r="Q90" s="115"/>
      <c r="R90" s="115"/>
      <c r="S90" s="115"/>
      <c r="T90" s="115"/>
      <c r="U90" s="115"/>
      <c r="V90" s="115"/>
      <c r="W90" s="115"/>
      <c r="X90" s="115"/>
      <c r="Y90" s="115"/>
    </row>
    <row r="91" spans="1:25" s="383" customFormat="1" x14ac:dyDescent="0.25">
      <c r="A91" s="116" t="s">
        <v>1534</v>
      </c>
      <c r="B91" s="116" t="s">
        <v>1573</v>
      </c>
      <c r="C91" s="116" t="s">
        <v>1461</v>
      </c>
      <c r="D91" s="116"/>
      <c r="E91" s="116"/>
      <c r="F91" s="116"/>
      <c r="G91" s="381"/>
      <c r="H91" s="382"/>
      <c r="I91" s="382"/>
      <c r="J91" s="382"/>
      <c r="K91" s="382"/>
      <c r="Q91" s="115"/>
      <c r="R91" s="115"/>
      <c r="S91" s="115"/>
      <c r="T91" s="115"/>
      <c r="U91" s="115"/>
      <c r="V91" s="115"/>
      <c r="W91" s="115"/>
      <c r="X91" s="115"/>
      <c r="Y91" s="115"/>
    </row>
    <row r="92" spans="1:25" s="383" customFormat="1" x14ac:dyDescent="0.25">
      <c r="A92" s="116" t="s">
        <v>1545</v>
      </c>
      <c r="B92" s="116" t="s">
        <v>1384</v>
      </c>
      <c r="C92" s="116" t="s">
        <v>1462</v>
      </c>
      <c r="D92" s="116"/>
      <c r="E92" s="116"/>
      <c r="F92" s="116"/>
      <c r="G92" s="381"/>
      <c r="H92" s="382"/>
      <c r="I92" s="382"/>
      <c r="J92" s="382"/>
      <c r="K92" s="382"/>
      <c r="Q92" s="115"/>
      <c r="R92" s="115"/>
      <c r="S92" s="115"/>
      <c r="T92" s="115"/>
      <c r="U92" s="115"/>
      <c r="V92" s="115"/>
      <c r="W92" s="115"/>
      <c r="X92" s="115"/>
      <c r="Y92" s="115"/>
    </row>
    <row r="93" spans="1:25" s="383" customFormat="1" x14ac:dyDescent="0.25">
      <c r="A93" s="116" t="s">
        <v>1545</v>
      </c>
      <c r="B93" s="116" t="s">
        <v>1384</v>
      </c>
      <c r="C93" s="116" t="s">
        <v>1463</v>
      </c>
      <c r="D93" s="116"/>
      <c r="E93" s="116"/>
      <c r="F93" s="116"/>
      <c r="G93" s="381"/>
      <c r="H93" s="382"/>
      <c r="I93" s="382"/>
      <c r="J93" s="382"/>
      <c r="K93" s="382"/>
      <c r="Q93" s="115"/>
      <c r="R93" s="115"/>
      <c r="S93" s="115"/>
      <c r="T93" s="115"/>
      <c r="U93" s="115"/>
      <c r="V93" s="115"/>
      <c r="W93" s="115"/>
      <c r="X93" s="115"/>
      <c r="Y93" s="115"/>
    </row>
    <row r="94" spans="1:25" s="383" customFormat="1" x14ac:dyDescent="0.25">
      <c r="A94" s="116" t="s">
        <v>1536</v>
      </c>
      <c r="B94" s="116" t="s">
        <v>1382</v>
      </c>
      <c r="C94" s="116" t="s">
        <v>1464</v>
      </c>
      <c r="D94" s="116"/>
      <c r="E94" s="116"/>
      <c r="F94" s="116"/>
      <c r="G94" s="381"/>
      <c r="H94" s="382"/>
      <c r="I94" s="382"/>
      <c r="J94" s="382"/>
      <c r="K94" s="382"/>
      <c r="Q94" s="115"/>
      <c r="R94" s="115"/>
      <c r="S94" s="115"/>
      <c r="T94" s="115"/>
      <c r="U94" s="115"/>
      <c r="V94" s="115"/>
      <c r="W94" s="115"/>
      <c r="X94" s="115"/>
      <c r="Y94" s="115"/>
    </row>
    <row r="95" spans="1:25" s="383" customFormat="1" x14ac:dyDescent="0.25">
      <c r="A95" s="116" t="s">
        <v>1536</v>
      </c>
      <c r="B95" s="116" t="s">
        <v>1382</v>
      </c>
      <c r="C95" s="116" t="s">
        <v>1465</v>
      </c>
      <c r="D95" s="116"/>
      <c r="E95" s="116"/>
      <c r="F95" s="116"/>
      <c r="G95" s="381"/>
      <c r="H95" s="382"/>
      <c r="I95" s="382"/>
      <c r="J95" s="382"/>
      <c r="K95" s="382"/>
      <c r="Q95" s="115"/>
      <c r="R95" s="115"/>
      <c r="S95" s="115"/>
      <c r="T95" s="115"/>
      <c r="U95" s="115"/>
      <c r="V95" s="115"/>
      <c r="W95" s="115"/>
      <c r="X95" s="115"/>
      <c r="Y95" s="115"/>
    </row>
    <row r="96" spans="1:25" s="383" customFormat="1" x14ac:dyDescent="0.25">
      <c r="A96" s="116" t="s">
        <v>1538</v>
      </c>
      <c r="B96" s="116" t="s">
        <v>1576</v>
      </c>
      <c r="C96" s="116" t="s">
        <v>1466</v>
      </c>
      <c r="D96" s="116"/>
      <c r="E96" s="116"/>
      <c r="F96" s="116"/>
      <c r="G96" s="381"/>
      <c r="H96" s="382"/>
      <c r="I96" s="382"/>
      <c r="J96" s="382"/>
      <c r="K96" s="382"/>
      <c r="Q96" s="115"/>
      <c r="R96" s="115"/>
      <c r="S96" s="115"/>
      <c r="T96" s="115"/>
      <c r="U96" s="115"/>
      <c r="V96" s="115"/>
      <c r="W96" s="115"/>
      <c r="X96" s="115"/>
      <c r="Y96" s="115"/>
    </row>
    <row r="97" spans="1:25" s="383" customFormat="1" x14ac:dyDescent="0.25">
      <c r="A97" s="116" t="s">
        <v>1538</v>
      </c>
      <c r="B97" s="116" t="s">
        <v>1576</v>
      </c>
      <c r="C97" s="116" t="s">
        <v>1467</v>
      </c>
      <c r="D97" s="116"/>
      <c r="E97" s="116"/>
      <c r="F97" s="116"/>
      <c r="G97" s="381"/>
      <c r="H97" s="382"/>
      <c r="I97" s="382"/>
      <c r="J97" s="382"/>
      <c r="K97" s="382"/>
      <c r="Q97" s="115"/>
      <c r="R97" s="115"/>
      <c r="S97" s="115"/>
      <c r="T97" s="115"/>
      <c r="U97" s="115"/>
      <c r="V97" s="115"/>
      <c r="W97" s="115"/>
      <c r="X97" s="115"/>
      <c r="Y97" s="115"/>
    </row>
    <row r="98" spans="1:25" s="383" customFormat="1" x14ac:dyDescent="0.25">
      <c r="A98" s="116" t="s">
        <v>1538</v>
      </c>
      <c r="B98" s="116" t="s">
        <v>1576</v>
      </c>
      <c r="C98" s="116" t="s">
        <v>1468</v>
      </c>
      <c r="D98" s="116"/>
      <c r="E98" s="116"/>
      <c r="F98" s="116"/>
      <c r="G98" s="381"/>
      <c r="H98" s="382"/>
      <c r="I98" s="382"/>
      <c r="J98" s="382"/>
      <c r="K98" s="382"/>
      <c r="Q98" s="115"/>
      <c r="R98" s="115"/>
      <c r="S98" s="115"/>
      <c r="T98" s="115"/>
      <c r="U98" s="115"/>
      <c r="V98" s="115"/>
      <c r="W98" s="115"/>
      <c r="X98" s="115"/>
      <c r="Y98" s="115"/>
    </row>
    <row r="99" spans="1:25" s="383" customFormat="1" x14ac:dyDescent="0.25">
      <c r="A99" s="116" t="s">
        <v>1538</v>
      </c>
      <c r="B99" s="116" t="s">
        <v>1576</v>
      </c>
      <c r="C99" s="116" t="s">
        <v>1469</v>
      </c>
      <c r="D99" s="116"/>
      <c r="E99" s="116"/>
      <c r="F99" s="116"/>
      <c r="G99" s="381"/>
      <c r="H99" s="382"/>
      <c r="I99" s="382"/>
      <c r="J99" s="382"/>
      <c r="K99" s="382"/>
      <c r="Q99" s="115"/>
      <c r="R99" s="115"/>
      <c r="S99" s="115"/>
      <c r="T99" s="115"/>
      <c r="U99" s="115"/>
      <c r="V99" s="115"/>
      <c r="W99" s="115"/>
      <c r="X99" s="115"/>
      <c r="Y99" s="115"/>
    </row>
    <row r="100" spans="1:25" s="383" customFormat="1" x14ac:dyDescent="0.25">
      <c r="A100" s="116" t="s">
        <v>1538</v>
      </c>
      <c r="B100" s="116" t="s">
        <v>1576</v>
      </c>
      <c r="C100" s="116" t="s">
        <v>1470</v>
      </c>
      <c r="D100" s="116"/>
      <c r="E100" s="116"/>
      <c r="F100" s="116"/>
      <c r="G100" s="381"/>
      <c r="H100" s="382"/>
      <c r="I100" s="382"/>
      <c r="J100" s="382"/>
      <c r="K100" s="382"/>
      <c r="Q100" s="115"/>
      <c r="R100" s="115"/>
      <c r="S100" s="115"/>
      <c r="T100" s="115"/>
      <c r="U100" s="115"/>
      <c r="V100" s="115"/>
      <c r="W100" s="115"/>
      <c r="X100" s="115"/>
      <c r="Y100" s="115"/>
    </row>
    <row r="101" spans="1:25" s="383" customFormat="1" x14ac:dyDescent="0.25">
      <c r="A101" s="116" t="s">
        <v>1538</v>
      </c>
      <c r="B101" s="116" t="s">
        <v>1576</v>
      </c>
      <c r="C101" s="116" t="s">
        <v>1471</v>
      </c>
      <c r="D101" s="116"/>
      <c r="E101" s="116"/>
      <c r="F101" s="116"/>
      <c r="G101" s="381"/>
      <c r="H101" s="382"/>
      <c r="I101" s="382"/>
      <c r="J101" s="382"/>
      <c r="K101" s="382"/>
      <c r="Q101" s="115"/>
      <c r="R101" s="115"/>
      <c r="S101" s="115"/>
      <c r="T101" s="115"/>
      <c r="U101" s="115"/>
      <c r="V101" s="115"/>
      <c r="W101" s="115"/>
      <c r="X101" s="115"/>
      <c r="Y101" s="115"/>
    </row>
    <row r="102" spans="1:25" s="383" customFormat="1" x14ac:dyDescent="0.25">
      <c r="A102" s="116" t="s">
        <v>1538</v>
      </c>
      <c r="B102" s="116" t="s">
        <v>1576</v>
      </c>
      <c r="C102" s="116" t="s">
        <v>1472</v>
      </c>
      <c r="D102" s="116"/>
      <c r="E102" s="116"/>
      <c r="F102" s="116"/>
      <c r="G102" s="381"/>
      <c r="H102" s="382"/>
      <c r="I102" s="382"/>
      <c r="J102" s="382"/>
      <c r="K102" s="382"/>
      <c r="Q102" s="115"/>
      <c r="R102" s="115"/>
      <c r="S102" s="115"/>
      <c r="T102" s="115"/>
      <c r="U102" s="115"/>
      <c r="V102" s="115"/>
      <c r="W102" s="115"/>
      <c r="X102" s="115"/>
      <c r="Y102" s="115"/>
    </row>
    <row r="103" spans="1:25" s="383" customFormat="1" x14ac:dyDescent="0.25">
      <c r="A103" s="116" t="s">
        <v>1538</v>
      </c>
      <c r="B103" s="116" t="s">
        <v>1576</v>
      </c>
      <c r="C103" s="116" t="s">
        <v>1473</v>
      </c>
      <c r="D103" s="116"/>
      <c r="E103" s="116"/>
      <c r="F103" s="116"/>
      <c r="G103" s="381"/>
      <c r="H103" s="382"/>
      <c r="I103" s="382"/>
      <c r="J103" s="382"/>
      <c r="K103" s="382"/>
      <c r="Q103" s="115"/>
      <c r="R103" s="115"/>
      <c r="S103" s="115"/>
      <c r="T103" s="115"/>
      <c r="U103" s="115"/>
      <c r="V103" s="115"/>
      <c r="W103" s="115"/>
      <c r="X103" s="115"/>
      <c r="Y103" s="115"/>
    </row>
    <row r="104" spans="1:25" s="383" customFormat="1" x14ac:dyDescent="0.25">
      <c r="A104" s="116" t="s">
        <v>1538</v>
      </c>
      <c r="B104" s="116" t="s">
        <v>1576</v>
      </c>
      <c r="C104" s="116" t="s">
        <v>1474</v>
      </c>
      <c r="D104" s="116"/>
      <c r="E104" s="116"/>
      <c r="F104" s="116"/>
      <c r="G104" s="381"/>
      <c r="H104" s="382"/>
      <c r="I104" s="382"/>
      <c r="J104" s="382"/>
      <c r="K104" s="382"/>
      <c r="Q104" s="115"/>
      <c r="R104" s="115"/>
      <c r="S104" s="115"/>
      <c r="T104" s="115"/>
      <c r="U104" s="115"/>
      <c r="V104" s="115"/>
      <c r="W104" s="115"/>
      <c r="X104" s="115"/>
      <c r="Y104" s="115"/>
    </row>
    <row r="105" spans="1:25" s="383" customFormat="1" x14ac:dyDescent="0.25">
      <c r="A105" s="116" t="s">
        <v>1559</v>
      </c>
      <c r="B105" s="116" t="s">
        <v>1577</v>
      </c>
      <c r="C105" s="116" t="s">
        <v>1475</v>
      </c>
      <c r="D105" s="116"/>
      <c r="E105" s="116"/>
      <c r="F105" s="116"/>
      <c r="G105" s="381"/>
      <c r="H105" s="382"/>
      <c r="I105" s="382"/>
      <c r="J105" s="382"/>
      <c r="K105" s="382"/>
      <c r="Q105" s="115"/>
      <c r="R105" s="115"/>
      <c r="S105" s="115"/>
      <c r="T105" s="115"/>
      <c r="U105" s="115"/>
      <c r="V105" s="115"/>
      <c r="W105" s="115"/>
      <c r="X105" s="115"/>
      <c r="Y105" s="115"/>
    </row>
    <row r="106" spans="1:25" s="383" customFormat="1" x14ac:dyDescent="0.25">
      <c r="A106" s="116" t="s">
        <v>1559</v>
      </c>
      <c r="B106" s="116" t="s">
        <v>1577</v>
      </c>
      <c r="C106" s="116" t="s">
        <v>1476</v>
      </c>
      <c r="D106" s="116"/>
      <c r="E106" s="116"/>
      <c r="F106" s="116"/>
      <c r="G106" s="381"/>
      <c r="H106" s="382"/>
      <c r="I106" s="382"/>
      <c r="J106" s="382"/>
      <c r="K106" s="382"/>
      <c r="Q106" s="115"/>
      <c r="R106" s="115"/>
      <c r="S106" s="115"/>
      <c r="T106" s="115"/>
      <c r="U106" s="115"/>
      <c r="V106" s="115"/>
      <c r="W106" s="115"/>
      <c r="X106" s="115"/>
      <c r="Y106" s="115"/>
    </row>
    <row r="107" spans="1:25" s="383" customFormat="1" x14ac:dyDescent="0.25">
      <c r="A107" s="116" t="s">
        <v>1559</v>
      </c>
      <c r="B107" s="116" t="s">
        <v>1577</v>
      </c>
      <c r="C107" s="116" t="s">
        <v>1477</v>
      </c>
      <c r="D107" s="116"/>
      <c r="E107" s="116"/>
      <c r="F107" s="116"/>
      <c r="G107" s="381"/>
      <c r="H107" s="382"/>
      <c r="I107" s="382"/>
      <c r="J107" s="382"/>
      <c r="K107" s="382"/>
      <c r="Q107" s="115"/>
      <c r="R107" s="115"/>
      <c r="S107" s="115"/>
      <c r="T107" s="115"/>
      <c r="U107" s="115"/>
      <c r="V107" s="115"/>
      <c r="W107" s="115"/>
      <c r="X107" s="115"/>
      <c r="Y107" s="115"/>
    </row>
    <row r="108" spans="1:25" s="383" customFormat="1" x14ac:dyDescent="0.25">
      <c r="A108" s="116" t="s">
        <v>1560</v>
      </c>
      <c r="B108" s="116" t="s">
        <v>1578</v>
      </c>
      <c r="C108" s="116" t="s">
        <v>1478</v>
      </c>
      <c r="D108" s="116"/>
      <c r="E108" s="116"/>
      <c r="F108" s="116"/>
      <c r="G108" s="381"/>
      <c r="H108" s="382"/>
      <c r="I108" s="382"/>
      <c r="J108" s="382"/>
      <c r="K108" s="382"/>
      <c r="Q108" s="115"/>
      <c r="R108" s="115"/>
      <c r="S108" s="115"/>
      <c r="T108" s="115"/>
      <c r="U108" s="115"/>
      <c r="V108" s="115"/>
      <c r="W108" s="115"/>
      <c r="X108" s="115"/>
      <c r="Y108" s="115"/>
    </row>
    <row r="109" spans="1:25" s="383" customFormat="1" x14ac:dyDescent="0.25">
      <c r="A109" s="116" t="s">
        <v>1560</v>
      </c>
      <c r="B109" s="116" t="s">
        <v>1578</v>
      </c>
      <c r="C109" s="116" t="s">
        <v>1479</v>
      </c>
      <c r="D109" s="116"/>
      <c r="E109" s="116"/>
      <c r="F109" s="116"/>
      <c r="G109" s="381"/>
      <c r="H109" s="382"/>
      <c r="I109" s="382"/>
      <c r="J109" s="382"/>
      <c r="K109" s="382"/>
      <c r="Q109" s="115"/>
      <c r="R109" s="115"/>
      <c r="S109" s="115"/>
      <c r="T109" s="115"/>
      <c r="U109" s="115"/>
      <c r="V109" s="115"/>
      <c r="W109" s="115"/>
      <c r="X109" s="115"/>
      <c r="Y109" s="115"/>
    </row>
    <row r="110" spans="1:25" s="383" customFormat="1" x14ac:dyDescent="0.25">
      <c r="A110" s="116" t="s">
        <v>1560</v>
      </c>
      <c r="B110" s="116" t="s">
        <v>1578</v>
      </c>
      <c r="C110" s="116" t="s">
        <v>1480</v>
      </c>
      <c r="D110" s="116"/>
      <c r="E110" s="116"/>
      <c r="F110" s="116"/>
      <c r="G110" s="381"/>
      <c r="H110" s="382"/>
      <c r="I110" s="382"/>
      <c r="J110" s="382"/>
      <c r="K110" s="382"/>
      <c r="Q110" s="115"/>
      <c r="R110" s="115"/>
      <c r="S110" s="115"/>
      <c r="T110" s="115"/>
      <c r="U110" s="115"/>
      <c r="V110" s="115"/>
      <c r="W110" s="115"/>
      <c r="X110" s="115"/>
      <c r="Y110" s="115"/>
    </row>
    <row r="111" spans="1:25" s="383" customFormat="1" x14ac:dyDescent="0.25">
      <c r="A111" s="116" t="s">
        <v>1560</v>
      </c>
      <c r="B111" s="116" t="s">
        <v>1578</v>
      </c>
      <c r="C111" s="116" t="s">
        <v>1481</v>
      </c>
      <c r="D111" s="116"/>
      <c r="E111" s="116"/>
      <c r="F111" s="116"/>
      <c r="G111" s="381"/>
      <c r="H111" s="382"/>
      <c r="I111" s="382"/>
      <c r="J111" s="382"/>
      <c r="K111" s="382"/>
      <c r="Q111" s="115"/>
      <c r="R111" s="115"/>
      <c r="S111" s="115"/>
      <c r="T111" s="115"/>
      <c r="U111" s="115"/>
      <c r="V111" s="115"/>
      <c r="W111" s="115"/>
      <c r="X111" s="115"/>
      <c r="Y111" s="115"/>
    </row>
    <row r="112" spans="1:25" s="383" customFormat="1" x14ac:dyDescent="0.25">
      <c r="A112" s="116" t="s">
        <v>1560</v>
      </c>
      <c r="B112" s="116" t="s">
        <v>1578</v>
      </c>
      <c r="C112" s="116" t="s">
        <v>1482</v>
      </c>
      <c r="D112" s="116"/>
      <c r="E112" s="116"/>
      <c r="F112" s="116"/>
      <c r="G112" s="381"/>
      <c r="H112" s="382"/>
      <c r="I112" s="382"/>
      <c r="J112" s="382"/>
      <c r="K112" s="382"/>
      <c r="Q112" s="115"/>
      <c r="R112" s="115"/>
      <c r="S112" s="115"/>
      <c r="T112" s="115"/>
      <c r="U112" s="115"/>
      <c r="V112" s="115"/>
      <c r="W112" s="115"/>
      <c r="X112" s="115"/>
      <c r="Y112" s="115"/>
    </row>
    <row r="113" spans="1:25" s="383" customFormat="1" x14ac:dyDescent="0.25">
      <c r="A113" s="116" t="s">
        <v>1560</v>
      </c>
      <c r="B113" s="116" t="s">
        <v>1578</v>
      </c>
      <c r="C113" s="116" t="s">
        <v>1483</v>
      </c>
      <c r="D113" s="116"/>
      <c r="E113" s="116"/>
      <c r="F113" s="116"/>
      <c r="G113" s="381"/>
      <c r="H113" s="382"/>
      <c r="I113" s="382"/>
      <c r="J113" s="382"/>
      <c r="K113" s="382"/>
      <c r="Q113" s="115"/>
      <c r="R113" s="115"/>
      <c r="S113" s="115"/>
      <c r="T113" s="115"/>
      <c r="U113" s="115"/>
      <c r="V113" s="115"/>
      <c r="W113" s="115"/>
      <c r="X113" s="115"/>
      <c r="Y113" s="115"/>
    </row>
    <row r="114" spans="1:25" s="383" customFormat="1" x14ac:dyDescent="0.25">
      <c r="A114" s="116" t="s">
        <v>1560</v>
      </c>
      <c r="B114" s="116" t="s">
        <v>1578</v>
      </c>
      <c r="C114" s="116" t="s">
        <v>1484</v>
      </c>
      <c r="D114" s="116"/>
      <c r="E114" s="116"/>
      <c r="F114" s="116"/>
      <c r="G114" s="381"/>
      <c r="H114" s="382"/>
      <c r="I114" s="382"/>
      <c r="J114" s="382"/>
      <c r="K114" s="382"/>
      <c r="Q114" s="115"/>
      <c r="R114" s="115"/>
      <c r="S114" s="115"/>
      <c r="T114" s="115"/>
      <c r="U114" s="115"/>
      <c r="V114" s="115"/>
      <c r="W114" s="115"/>
      <c r="X114" s="115"/>
      <c r="Y114" s="115"/>
    </row>
    <row r="115" spans="1:25" s="383" customFormat="1" x14ac:dyDescent="0.25">
      <c r="A115" s="116" t="s">
        <v>1560</v>
      </c>
      <c r="B115" s="116" t="s">
        <v>1578</v>
      </c>
      <c r="C115" s="116" t="s">
        <v>1485</v>
      </c>
      <c r="D115" s="116"/>
      <c r="E115" s="116"/>
      <c r="F115" s="116"/>
      <c r="G115" s="381"/>
      <c r="H115" s="382"/>
      <c r="I115" s="382"/>
      <c r="J115" s="382"/>
      <c r="K115" s="382"/>
      <c r="Q115" s="115"/>
      <c r="R115" s="115"/>
      <c r="S115" s="115"/>
      <c r="T115" s="115"/>
      <c r="U115" s="115"/>
      <c r="V115" s="115"/>
      <c r="W115" s="115"/>
      <c r="X115" s="115"/>
      <c r="Y115" s="115"/>
    </row>
    <row r="116" spans="1:25" s="383" customFormat="1" x14ac:dyDescent="0.25">
      <c r="A116" s="116" t="s">
        <v>1561</v>
      </c>
      <c r="B116" s="116" t="s">
        <v>1579</v>
      </c>
      <c r="C116" s="116" t="s">
        <v>1486</v>
      </c>
      <c r="D116" s="116"/>
      <c r="E116" s="116"/>
      <c r="F116" s="116"/>
      <c r="G116" s="381"/>
      <c r="H116" s="382"/>
      <c r="I116" s="382"/>
      <c r="J116" s="382"/>
      <c r="K116" s="382"/>
      <c r="Q116" s="115"/>
      <c r="R116" s="115"/>
      <c r="S116" s="115"/>
      <c r="T116" s="115"/>
      <c r="U116" s="115"/>
      <c r="V116" s="115"/>
      <c r="W116" s="115"/>
      <c r="X116" s="115"/>
      <c r="Y116" s="115"/>
    </row>
    <row r="117" spans="1:25" s="383" customFormat="1" x14ac:dyDescent="0.25">
      <c r="A117" s="116" t="s">
        <v>1561</v>
      </c>
      <c r="B117" s="116" t="s">
        <v>1579</v>
      </c>
      <c r="C117" s="116" t="s">
        <v>1487</v>
      </c>
      <c r="D117" s="116"/>
      <c r="E117" s="116"/>
      <c r="F117" s="116"/>
      <c r="G117" s="381"/>
      <c r="H117" s="382"/>
      <c r="I117" s="382"/>
      <c r="J117" s="382"/>
      <c r="K117" s="382"/>
      <c r="Q117" s="115"/>
      <c r="R117" s="115"/>
      <c r="S117" s="115"/>
      <c r="T117" s="115"/>
      <c r="U117" s="115"/>
      <c r="V117" s="115"/>
      <c r="W117" s="115"/>
      <c r="X117" s="115"/>
      <c r="Y117" s="115"/>
    </row>
    <row r="118" spans="1:25" s="383" customFormat="1" x14ac:dyDescent="0.25">
      <c r="A118" s="116" t="s">
        <v>1561</v>
      </c>
      <c r="B118" s="116" t="s">
        <v>1579</v>
      </c>
      <c r="C118" s="116" t="s">
        <v>1488</v>
      </c>
      <c r="D118" s="116"/>
      <c r="E118" s="116"/>
      <c r="F118" s="116"/>
      <c r="G118" s="381"/>
      <c r="H118" s="382"/>
      <c r="I118" s="382"/>
      <c r="J118" s="382"/>
      <c r="K118" s="382"/>
      <c r="Q118" s="115"/>
      <c r="R118" s="115"/>
      <c r="S118" s="115"/>
      <c r="T118" s="115"/>
      <c r="U118" s="115"/>
      <c r="V118" s="115"/>
      <c r="W118" s="115"/>
      <c r="X118" s="115"/>
      <c r="Y118" s="115"/>
    </row>
    <row r="119" spans="1:25" s="383" customFormat="1" x14ac:dyDescent="0.25">
      <c r="A119" s="116" t="s">
        <v>1551</v>
      </c>
      <c r="B119" s="116" t="s">
        <v>1580</v>
      </c>
      <c r="C119" s="116" t="s">
        <v>1489</v>
      </c>
      <c r="D119" s="116"/>
      <c r="E119" s="116"/>
      <c r="F119" s="116"/>
      <c r="G119" s="381"/>
      <c r="H119" s="382"/>
      <c r="I119" s="382"/>
      <c r="J119" s="382"/>
      <c r="K119" s="382"/>
      <c r="Q119" s="115"/>
      <c r="R119" s="115"/>
      <c r="S119" s="115"/>
      <c r="T119" s="115"/>
      <c r="U119" s="115"/>
      <c r="V119" s="115"/>
      <c r="W119" s="115"/>
      <c r="X119" s="115"/>
      <c r="Y119" s="115"/>
    </row>
    <row r="120" spans="1:25" s="383" customFormat="1" x14ac:dyDescent="0.25">
      <c r="A120" s="116" t="s">
        <v>1551</v>
      </c>
      <c r="B120" s="116" t="s">
        <v>1580</v>
      </c>
      <c r="C120" s="116" t="s">
        <v>1490</v>
      </c>
      <c r="D120" s="116"/>
      <c r="E120" s="116"/>
      <c r="F120" s="116"/>
      <c r="G120" s="381"/>
      <c r="H120" s="382"/>
      <c r="I120" s="382"/>
      <c r="J120" s="382"/>
      <c r="K120" s="382"/>
      <c r="Q120" s="115"/>
      <c r="R120" s="115"/>
      <c r="S120" s="115"/>
      <c r="T120" s="115"/>
      <c r="U120" s="115"/>
      <c r="V120" s="115"/>
      <c r="W120" s="115"/>
      <c r="X120" s="115"/>
      <c r="Y120" s="115"/>
    </row>
    <row r="121" spans="1:25" s="383" customFormat="1" x14ac:dyDescent="0.25">
      <c r="A121" s="116" t="s">
        <v>1551</v>
      </c>
      <c r="B121" s="116" t="s">
        <v>1580</v>
      </c>
      <c r="C121" s="116" t="s">
        <v>1491</v>
      </c>
      <c r="D121" s="116"/>
      <c r="E121" s="116"/>
      <c r="F121" s="116"/>
      <c r="G121" s="381"/>
      <c r="H121" s="382"/>
      <c r="I121" s="382"/>
      <c r="J121" s="382"/>
      <c r="K121" s="382"/>
      <c r="Q121" s="115"/>
      <c r="R121" s="115"/>
      <c r="S121" s="115"/>
      <c r="T121" s="115"/>
      <c r="U121" s="115"/>
      <c r="V121" s="115"/>
      <c r="W121" s="115"/>
      <c r="X121" s="115"/>
      <c r="Y121" s="115"/>
    </row>
    <row r="122" spans="1:25" s="383" customFormat="1" x14ac:dyDescent="0.25">
      <c r="A122" s="116" t="s">
        <v>1551</v>
      </c>
      <c r="B122" s="116" t="s">
        <v>1580</v>
      </c>
      <c r="C122" s="116" t="s">
        <v>1492</v>
      </c>
      <c r="D122" s="116"/>
      <c r="E122" s="116"/>
      <c r="F122" s="116"/>
      <c r="G122" s="381"/>
      <c r="H122" s="382"/>
      <c r="I122" s="382"/>
      <c r="J122" s="382"/>
      <c r="K122" s="382"/>
      <c r="Q122" s="115"/>
      <c r="R122" s="115"/>
      <c r="S122" s="115"/>
      <c r="T122" s="115"/>
      <c r="U122" s="115"/>
      <c r="V122" s="115"/>
      <c r="W122" s="115"/>
      <c r="X122" s="115"/>
      <c r="Y122" s="115"/>
    </row>
    <row r="123" spans="1:25" s="383" customFormat="1" x14ac:dyDescent="0.25">
      <c r="A123" s="116" t="s">
        <v>1551</v>
      </c>
      <c r="B123" s="116" t="s">
        <v>1580</v>
      </c>
      <c r="C123" s="116" t="s">
        <v>1493</v>
      </c>
      <c r="D123" s="116"/>
      <c r="E123" s="116"/>
      <c r="F123" s="116"/>
      <c r="G123" s="381"/>
      <c r="H123" s="382"/>
      <c r="I123" s="382"/>
      <c r="J123" s="382"/>
      <c r="K123" s="382"/>
      <c r="Q123" s="115"/>
      <c r="R123" s="115"/>
      <c r="S123" s="115"/>
      <c r="T123" s="115"/>
      <c r="U123" s="115"/>
      <c r="V123" s="115"/>
      <c r="W123" s="115"/>
      <c r="X123" s="115"/>
      <c r="Y123" s="115"/>
    </row>
    <row r="124" spans="1:25" s="383" customFormat="1" x14ac:dyDescent="0.25">
      <c r="A124" s="116" t="s">
        <v>1551</v>
      </c>
      <c r="B124" s="116" t="s">
        <v>1580</v>
      </c>
      <c r="C124" s="116" t="s">
        <v>1494</v>
      </c>
      <c r="D124" s="116"/>
      <c r="E124" s="116"/>
      <c r="F124" s="116"/>
      <c r="G124" s="381"/>
      <c r="H124" s="382"/>
      <c r="I124" s="382"/>
      <c r="J124" s="382"/>
      <c r="K124" s="382"/>
      <c r="Q124" s="115"/>
      <c r="R124" s="115"/>
      <c r="S124" s="115"/>
      <c r="T124" s="115"/>
      <c r="U124" s="115"/>
      <c r="V124" s="115"/>
      <c r="W124" s="115"/>
      <c r="X124" s="115"/>
      <c r="Y124" s="115"/>
    </row>
    <row r="125" spans="1:25" s="383" customFormat="1" x14ac:dyDescent="0.25">
      <c r="A125" s="116" t="s">
        <v>1562</v>
      </c>
      <c r="B125" s="116" t="s">
        <v>1581</v>
      </c>
      <c r="C125" s="116" t="s">
        <v>1495</v>
      </c>
      <c r="D125" s="116"/>
      <c r="E125" s="116"/>
      <c r="F125" s="116"/>
      <c r="G125" s="381"/>
      <c r="H125" s="382"/>
      <c r="I125" s="382"/>
      <c r="J125" s="382"/>
      <c r="K125" s="382"/>
      <c r="Q125" s="115"/>
      <c r="R125" s="115"/>
      <c r="S125" s="115"/>
      <c r="T125" s="115"/>
      <c r="U125" s="115"/>
      <c r="V125" s="115"/>
      <c r="W125" s="115"/>
      <c r="X125" s="115"/>
      <c r="Y125" s="115"/>
    </row>
    <row r="126" spans="1:25" s="383" customFormat="1" x14ac:dyDescent="0.25">
      <c r="A126" s="116" t="s">
        <v>1562</v>
      </c>
      <c r="B126" s="116" t="s">
        <v>1581</v>
      </c>
      <c r="C126" s="116" t="s">
        <v>1496</v>
      </c>
      <c r="D126" s="116"/>
      <c r="E126" s="116"/>
      <c r="F126" s="116"/>
      <c r="G126" s="381"/>
      <c r="H126" s="382"/>
      <c r="I126" s="382"/>
      <c r="J126" s="382"/>
      <c r="K126" s="382"/>
      <c r="Q126" s="115"/>
      <c r="R126" s="115"/>
      <c r="S126" s="115"/>
      <c r="T126" s="115"/>
      <c r="U126" s="115"/>
      <c r="V126" s="115"/>
      <c r="W126" s="115"/>
      <c r="X126" s="115"/>
      <c r="Y126" s="115"/>
    </row>
    <row r="127" spans="1:25" s="383" customFormat="1" x14ac:dyDescent="0.25">
      <c r="A127" s="116" t="s">
        <v>1562</v>
      </c>
      <c r="B127" s="116" t="s">
        <v>1581</v>
      </c>
      <c r="C127" s="116" t="s">
        <v>1497</v>
      </c>
      <c r="D127" s="116"/>
      <c r="E127" s="116"/>
      <c r="F127" s="116"/>
      <c r="G127" s="381"/>
      <c r="H127" s="382"/>
      <c r="I127" s="382"/>
      <c r="J127" s="382"/>
      <c r="K127" s="382"/>
      <c r="Q127" s="115"/>
      <c r="R127" s="115"/>
      <c r="S127" s="115"/>
      <c r="T127" s="115"/>
      <c r="U127" s="115"/>
      <c r="V127" s="115"/>
      <c r="W127" s="115"/>
      <c r="X127" s="115"/>
      <c r="Y127" s="115"/>
    </row>
    <row r="128" spans="1:25" s="383" customFormat="1" x14ac:dyDescent="0.25">
      <c r="A128" s="116" t="s">
        <v>1562</v>
      </c>
      <c r="B128" s="116" t="s">
        <v>1581</v>
      </c>
      <c r="C128" s="116" t="s">
        <v>1498</v>
      </c>
      <c r="D128" s="116"/>
      <c r="E128" s="116"/>
      <c r="F128" s="116"/>
      <c r="G128" s="381"/>
      <c r="H128" s="382"/>
      <c r="I128" s="382"/>
      <c r="J128" s="382"/>
      <c r="K128" s="382"/>
      <c r="Q128" s="115"/>
      <c r="R128" s="115"/>
      <c r="S128" s="115"/>
      <c r="T128" s="115"/>
      <c r="U128" s="115"/>
      <c r="V128" s="115"/>
      <c r="W128" s="115"/>
      <c r="X128" s="115"/>
      <c r="Y128" s="115"/>
    </row>
    <row r="129" spans="1:25" s="383" customFormat="1" x14ac:dyDescent="0.25">
      <c r="A129" s="116" t="s">
        <v>1562</v>
      </c>
      <c r="B129" s="116" t="s">
        <v>1581</v>
      </c>
      <c r="C129" s="116" t="s">
        <v>1499</v>
      </c>
      <c r="D129" s="116"/>
      <c r="E129" s="116"/>
      <c r="F129" s="116"/>
      <c r="G129" s="381"/>
      <c r="H129" s="382"/>
      <c r="I129" s="382"/>
      <c r="J129" s="382"/>
      <c r="K129" s="382"/>
      <c r="Q129" s="115"/>
      <c r="R129" s="115"/>
      <c r="S129" s="115"/>
      <c r="T129" s="115"/>
      <c r="U129" s="115"/>
      <c r="V129" s="115"/>
      <c r="W129" s="115"/>
      <c r="X129" s="115"/>
      <c r="Y129" s="115"/>
    </row>
    <row r="130" spans="1:25" s="383" customFormat="1" x14ac:dyDescent="0.25">
      <c r="A130" s="116" t="s">
        <v>1562</v>
      </c>
      <c r="B130" s="116" t="s">
        <v>1581</v>
      </c>
      <c r="C130" s="116" t="s">
        <v>1500</v>
      </c>
      <c r="D130" s="116"/>
      <c r="E130" s="116"/>
      <c r="F130" s="116"/>
      <c r="G130" s="381"/>
      <c r="H130" s="382"/>
      <c r="I130" s="382"/>
      <c r="J130" s="382"/>
      <c r="K130" s="382"/>
      <c r="Q130" s="115"/>
      <c r="R130" s="115"/>
      <c r="S130" s="115"/>
      <c r="T130" s="115"/>
      <c r="U130" s="115"/>
      <c r="V130" s="115"/>
      <c r="W130" s="115"/>
      <c r="X130" s="115"/>
      <c r="Y130" s="115"/>
    </row>
    <row r="131" spans="1:25" s="383" customFormat="1" x14ac:dyDescent="0.25">
      <c r="A131" s="116" t="s">
        <v>1563</v>
      </c>
      <c r="B131" s="116" t="s">
        <v>1582</v>
      </c>
      <c r="C131" s="116" t="s">
        <v>1501</v>
      </c>
      <c r="D131" s="116"/>
      <c r="E131" s="116"/>
      <c r="F131" s="116"/>
      <c r="G131" s="381"/>
      <c r="H131" s="382"/>
      <c r="I131" s="382"/>
      <c r="J131" s="382"/>
      <c r="K131" s="382"/>
      <c r="Q131" s="115"/>
      <c r="R131" s="115"/>
      <c r="S131" s="115"/>
      <c r="T131" s="115"/>
      <c r="U131" s="115"/>
      <c r="V131" s="115"/>
      <c r="W131" s="115"/>
      <c r="X131" s="115"/>
      <c r="Y131" s="115"/>
    </row>
    <row r="132" spans="1:25" s="383" customFormat="1" x14ac:dyDescent="0.25">
      <c r="A132" s="116" t="s">
        <v>1563</v>
      </c>
      <c r="B132" s="116" t="s">
        <v>1582</v>
      </c>
      <c r="C132" s="116" t="s">
        <v>1502</v>
      </c>
      <c r="D132" s="116"/>
      <c r="E132" s="116"/>
      <c r="F132" s="116"/>
      <c r="G132" s="381"/>
      <c r="H132" s="382"/>
      <c r="I132" s="382"/>
      <c r="J132" s="382"/>
      <c r="K132" s="382"/>
      <c r="Q132" s="115"/>
      <c r="R132" s="115"/>
      <c r="S132" s="115"/>
      <c r="T132" s="115"/>
      <c r="U132" s="115"/>
      <c r="V132" s="115"/>
      <c r="W132" s="115"/>
      <c r="X132" s="115"/>
      <c r="Y132" s="115"/>
    </row>
    <row r="133" spans="1:25" s="383" customFormat="1" x14ac:dyDescent="0.25">
      <c r="A133" s="116" t="s">
        <v>1563</v>
      </c>
      <c r="B133" s="116" t="s">
        <v>1582</v>
      </c>
      <c r="C133" s="116" t="s">
        <v>1503</v>
      </c>
      <c r="D133" s="116"/>
      <c r="E133" s="116"/>
      <c r="F133" s="116"/>
      <c r="G133" s="381"/>
      <c r="H133" s="382"/>
      <c r="I133" s="382"/>
      <c r="J133" s="382"/>
      <c r="K133" s="382"/>
      <c r="Q133" s="115"/>
      <c r="R133" s="115"/>
      <c r="S133" s="115"/>
      <c r="T133" s="115"/>
      <c r="U133" s="115"/>
      <c r="V133" s="115"/>
      <c r="W133" s="115"/>
      <c r="X133" s="115"/>
      <c r="Y133" s="115"/>
    </row>
    <row r="134" spans="1:25" s="383" customFormat="1" x14ac:dyDescent="0.25">
      <c r="A134" s="116" t="s">
        <v>1563</v>
      </c>
      <c r="B134" s="116" t="s">
        <v>1582</v>
      </c>
      <c r="C134" s="116" t="s">
        <v>1504</v>
      </c>
      <c r="D134" s="116"/>
      <c r="E134" s="116"/>
      <c r="F134" s="116"/>
      <c r="G134" s="381"/>
      <c r="H134" s="382"/>
      <c r="I134" s="382"/>
      <c r="J134" s="382"/>
      <c r="K134" s="382"/>
      <c r="Q134" s="115"/>
      <c r="R134" s="115"/>
      <c r="S134" s="115"/>
      <c r="T134" s="115"/>
      <c r="U134" s="115"/>
      <c r="V134" s="115"/>
      <c r="W134" s="115"/>
      <c r="X134" s="115"/>
      <c r="Y134" s="115"/>
    </row>
    <row r="135" spans="1:25" s="383" customFormat="1" x14ac:dyDescent="0.25">
      <c r="A135" s="116" t="s">
        <v>1539</v>
      </c>
      <c r="B135" s="116" t="s">
        <v>1372</v>
      </c>
      <c r="C135" s="116" t="s">
        <v>1505</v>
      </c>
      <c r="D135" s="116"/>
      <c r="E135" s="116"/>
      <c r="F135" s="116"/>
      <c r="G135" s="381"/>
      <c r="H135" s="382"/>
      <c r="I135" s="382"/>
      <c r="J135" s="382"/>
      <c r="K135" s="382"/>
      <c r="Q135" s="115"/>
      <c r="R135" s="115"/>
      <c r="S135" s="115"/>
      <c r="T135" s="115"/>
      <c r="U135" s="115"/>
      <c r="V135" s="115"/>
      <c r="W135" s="115"/>
      <c r="X135" s="115"/>
      <c r="Y135" s="115"/>
    </row>
    <row r="136" spans="1:25" s="383" customFormat="1" x14ac:dyDescent="0.25">
      <c r="A136" s="116" t="s">
        <v>1539</v>
      </c>
      <c r="B136" s="116" t="s">
        <v>1372</v>
      </c>
      <c r="C136" s="116" t="s">
        <v>1506</v>
      </c>
      <c r="D136" s="116"/>
      <c r="E136" s="116"/>
      <c r="F136" s="116"/>
      <c r="G136" s="381"/>
      <c r="H136" s="382"/>
      <c r="I136" s="382"/>
      <c r="J136" s="382"/>
      <c r="K136" s="382"/>
      <c r="Q136" s="115"/>
      <c r="R136" s="115"/>
      <c r="S136" s="115"/>
      <c r="T136" s="115"/>
      <c r="U136" s="115"/>
      <c r="V136" s="115"/>
      <c r="W136" s="115"/>
      <c r="X136" s="115"/>
      <c r="Y136" s="115"/>
    </row>
    <row r="137" spans="1:25" s="383" customFormat="1" x14ac:dyDescent="0.25">
      <c r="A137" s="116" t="s">
        <v>1539</v>
      </c>
      <c r="B137" s="116" t="s">
        <v>1372</v>
      </c>
      <c r="C137" s="116" t="s">
        <v>1507</v>
      </c>
      <c r="D137" s="116"/>
      <c r="E137" s="116"/>
      <c r="F137" s="116"/>
      <c r="G137" s="381"/>
      <c r="H137" s="382"/>
      <c r="I137" s="382"/>
      <c r="J137" s="382"/>
      <c r="K137" s="382"/>
      <c r="Q137" s="115"/>
      <c r="R137" s="115"/>
      <c r="S137" s="115"/>
      <c r="T137" s="115"/>
      <c r="U137" s="115"/>
      <c r="V137" s="115"/>
      <c r="W137" s="115"/>
      <c r="X137" s="115"/>
      <c r="Y137" s="115"/>
    </row>
    <row r="138" spans="1:25" s="383" customFormat="1" x14ac:dyDescent="0.25">
      <c r="A138" s="116" t="s">
        <v>1539</v>
      </c>
      <c r="B138" s="116" t="s">
        <v>1372</v>
      </c>
      <c r="C138" s="116" t="s">
        <v>1508</v>
      </c>
      <c r="D138" s="116"/>
      <c r="E138" s="116"/>
      <c r="F138" s="116"/>
      <c r="G138" s="381"/>
      <c r="H138" s="382"/>
      <c r="I138" s="382"/>
      <c r="J138" s="382"/>
      <c r="K138" s="382"/>
      <c r="Q138" s="115"/>
      <c r="R138" s="115"/>
      <c r="S138" s="115"/>
      <c r="T138" s="115"/>
      <c r="U138" s="115"/>
      <c r="V138" s="115"/>
      <c r="W138" s="115"/>
      <c r="X138" s="115"/>
      <c r="Y138" s="115"/>
    </row>
    <row r="139" spans="1:25" s="383" customFormat="1" x14ac:dyDescent="0.25">
      <c r="A139" s="116" t="s">
        <v>1539</v>
      </c>
      <c r="B139" s="116" t="s">
        <v>1372</v>
      </c>
      <c r="C139" s="116" t="s">
        <v>1509</v>
      </c>
      <c r="D139" s="116"/>
      <c r="E139" s="116"/>
      <c r="F139" s="116"/>
      <c r="G139" s="381"/>
      <c r="H139" s="382"/>
      <c r="I139" s="382"/>
      <c r="J139" s="382"/>
      <c r="K139" s="382"/>
      <c r="Q139" s="115"/>
      <c r="R139" s="115"/>
      <c r="S139" s="115"/>
      <c r="T139" s="115"/>
      <c r="U139" s="115"/>
      <c r="V139" s="115"/>
      <c r="W139" s="115"/>
      <c r="X139" s="115"/>
      <c r="Y139" s="115"/>
    </row>
    <row r="140" spans="1:25" s="383" customFormat="1" x14ac:dyDescent="0.25">
      <c r="A140" s="116" t="s">
        <v>1539</v>
      </c>
      <c r="B140" s="116" t="s">
        <v>1372</v>
      </c>
      <c r="C140" s="116" t="s">
        <v>1510</v>
      </c>
      <c r="D140" s="116"/>
      <c r="E140" s="116"/>
      <c r="F140" s="116"/>
      <c r="G140" s="381"/>
      <c r="H140" s="382"/>
      <c r="I140" s="382"/>
      <c r="J140" s="382"/>
      <c r="K140" s="382"/>
      <c r="Q140" s="115"/>
      <c r="R140" s="115"/>
      <c r="S140" s="115"/>
      <c r="T140" s="115"/>
      <c r="U140" s="115"/>
      <c r="V140" s="115"/>
      <c r="W140" s="115"/>
      <c r="X140" s="115"/>
      <c r="Y140" s="115"/>
    </row>
    <row r="141" spans="1:25" s="383" customFormat="1" x14ac:dyDescent="0.25">
      <c r="A141" s="116" t="s">
        <v>1539</v>
      </c>
      <c r="B141" s="116" t="s">
        <v>1372</v>
      </c>
      <c r="C141" s="116" t="s">
        <v>1511</v>
      </c>
      <c r="D141" s="116"/>
      <c r="E141" s="116"/>
      <c r="F141" s="116"/>
      <c r="G141" s="381"/>
      <c r="H141" s="382"/>
      <c r="I141" s="382"/>
      <c r="J141" s="382"/>
      <c r="K141" s="382"/>
      <c r="Q141" s="115"/>
      <c r="R141" s="115"/>
      <c r="S141" s="115"/>
      <c r="T141" s="115"/>
      <c r="U141" s="115"/>
      <c r="V141" s="115"/>
      <c r="W141" s="115"/>
      <c r="X141" s="115"/>
      <c r="Y141" s="115"/>
    </row>
    <row r="142" spans="1:25" s="383" customFormat="1" x14ac:dyDescent="0.25">
      <c r="A142" s="116" t="s">
        <v>1539</v>
      </c>
      <c r="B142" s="116" t="s">
        <v>1372</v>
      </c>
      <c r="C142" s="116" t="s">
        <v>1512</v>
      </c>
      <c r="D142" s="116"/>
      <c r="E142" s="116"/>
      <c r="F142" s="116"/>
      <c r="G142" s="381"/>
      <c r="H142" s="382"/>
      <c r="I142" s="382"/>
      <c r="J142" s="382"/>
      <c r="K142" s="382"/>
      <c r="Q142" s="115"/>
      <c r="R142" s="115"/>
      <c r="S142" s="115"/>
      <c r="T142" s="115"/>
      <c r="U142" s="115"/>
      <c r="V142" s="115"/>
      <c r="W142" s="115"/>
      <c r="X142" s="115"/>
      <c r="Y142" s="115"/>
    </row>
    <row r="143" spans="1:25" s="383" customFormat="1" x14ac:dyDescent="0.25">
      <c r="A143" s="116" t="s">
        <v>1539</v>
      </c>
      <c r="B143" s="116" t="s">
        <v>1372</v>
      </c>
      <c r="C143" s="116" t="s">
        <v>1513</v>
      </c>
      <c r="D143" s="116"/>
      <c r="E143" s="116"/>
      <c r="F143" s="116"/>
      <c r="G143" s="381"/>
      <c r="H143" s="382"/>
      <c r="I143" s="382"/>
      <c r="J143" s="382"/>
      <c r="K143" s="382"/>
      <c r="Q143" s="115"/>
      <c r="R143" s="115"/>
      <c r="S143" s="115"/>
      <c r="T143" s="115"/>
      <c r="U143" s="115"/>
      <c r="V143" s="115"/>
      <c r="W143" s="115"/>
      <c r="X143" s="115"/>
      <c r="Y143" s="115"/>
    </row>
    <row r="144" spans="1:25" s="383" customFormat="1" x14ac:dyDescent="0.25">
      <c r="A144" s="116" t="s">
        <v>1564</v>
      </c>
      <c r="B144" s="116" t="s">
        <v>1583</v>
      </c>
      <c r="C144" s="116" t="s">
        <v>1514</v>
      </c>
      <c r="D144" s="116"/>
      <c r="E144" s="116"/>
      <c r="F144" s="116"/>
      <c r="G144" s="381"/>
      <c r="H144" s="382"/>
      <c r="I144" s="382"/>
      <c r="J144" s="382"/>
      <c r="K144" s="382"/>
      <c r="Q144" s="115"/>
      <c r="R144" s="115"/>
      <c r="S144" s="115"/>
      <c r="T144" s="115"/>
      <c r="U144" s="115"/>
      <c r="V144" s="115"/>
      <c r="W144" s="115"/>
      <c r="X144" s="115"/>
      <c r="Y144" s="115"/>
    </row>
    <row r="145" spans="1:25" s="383" customFormat="1" x14ac:dyDescent="0.25">
      <c r="A145" s="116" t="s">
        <v>1564</v>
      </c>
      <c r="B145" s="116" t="s">
        <v>1583</v>
      </c>
      <c r="C145" s="116" t="s">
        <v>1515</v>
      </c>
      <c r="D145" s="116"/>
      <c r="E145" s="116"/>
      <c r="F145" s="116"/>
      <c r="G145" s="381"/>
      <c r="H145" s="382"/>
      <c r="I145" s="382"/>
      <c r="J145" s="382"/>
      <c r="K145" s="382"/>
      <c r="Q145" s="115"/>
      <c r="R145" s="115"/>
      <c r="S145" s="115"/>
      <c r="T145" s="115"/>
      <c r="U145" s="115"/>
      <c r="V145" s="115"/>
      <c r="W145" s="115"/>
      <c r="X145" s="115"/>
      <c r="Y145" s="115"/>
    </row>
    <row r="146" spans="1:25" s="383" customFormat="1" x14ac:dyDescent="0.25">
      <c r="A146" s="116" t="s">
        <v>1564</v>
      </c>
      <c r="B146" s="116" t="s">
        <v>1583</v>
      </c>
      <c r="C146" s="116" t="s">
        <v>1516</v>
      </c>
      <c r="D146" s="116"/>
      <c r="E146" s="116"/>
      <c r="F146" s="116"/>
      <c r="G146" s="381"/>
      <c r="H146" s="382"/>
      <c r="I146" s="382"/>
      <c r="J146" s="382"/>
      <c r="K146" s="382"/>
      <c r="Q146" s="115"/>
      <c r="R146" s="115"/>
      <c r="S146" s="115"/>
      <c r="T146" s="115"/>
      <c r="U146" s="115"/>
      <c r="V146" s="115"/>
      <c r="W146" s="115"/>
      <c r="X146" s="115"/>
      <c r="Y146" s="115"/>
    </row>
    <row r="147" spans="1:25" s="383" customFormat="1" x14ac:dyDescent="0.25">
      <c r="A147" s="116" t="s">
        <v>1535</v>
      </c>
      <c r="B147" s="116" t="s">
        <v>1584</v>
      </c>
      <c r="C147" s="116" t="s">
        <v>1517</v>
      </c>
      <c r="D147" s="116"/>
      <c r="E147" s="116"/>
      <c r="F147" s="116"/>
      <c r="G147" s="381"/>
      <c r="H147" s="382"/>
      <c r="I147" s="382"/>
      <c r="J147" s="382"/>
      <c r="K147" s="382"/>
      <c r="Q147" s="115"/>
      <c r="R147" s="115"/>
      <c r="S147" s="115"/>
      <c r="T147" s="115"/>
      <c r="U147" s="115"/>
      <c r="V147" s="115"/>
      <c r="W147" s="115"/>
      <c r="X147" s="115"/>
      <c r="Y147" s="115"/>
    </row>
    <row r="148" spans="1:25" s="383" customFormat="1" x14ac:dyDescent="0.25">
      <c r="A148" s="116" t="s">
        <v>1535</v>
      </c>
      <c r="B148" s="116" t="s">
        <v>1584</v>
      </c>
      <c r="C148" s="116" t="s">
        <v>1518</v>
      </c>
      <c r="D148" s="116"/>
      <c r="E148" s="116"/>
      <c r="F148" s="116"/>
      <c r="G148" s="381"/>
      <c r="H148" s="382"/>
      <c r="I148" s="382"/>
      <c r="J148" s="382"/>
      <c r="K148" s="382"/>
      <c r="Q148" s="115"/>
      <c r="R148" s="115"/>
      <c r="S148" s="115"/>
      <c r="T148" s="115"/>
      <c r="U148" s="115"/>
      <c r="V148" s="115"/>
      <c r="W148" s="115"/>
      <c r="X148" s="115"/>
      <c r="Y148" s="115"/>
    </row>
    <row r="149" spans="1:25" s="383" customFormat="1" x14ac:dyDescent="0.25">
      <c r="A149" s="116" t="s">
        <v>1535</v>
      </c>
      <c r="B149" s="116" t="s">
        <v>1584</v>
      </c>
      <c r="C149" s="116" t="s">
        <v>1519</v>
      </c>
      <c r="D149" s="116"/>
      <c r="E149" s="116"/>
      <c r="F149" s="116"/>
      <c r="G149" s="381"/>
      <c r="H149" s="382"/>
      <c r="I149" s="382"/>
      <c r="J149" s="382"/>
      <c r="K149" s="382"/>
      <c r="Q149" s="115"/>
      <c r="R149" s="115"/>
      <c r="S149" s="115"/>
      <c r="T149" s="115"/>
      <c r="U149" s="115"/>
      <c r="V149" s="115"/>
      <c r="W149" s="115"/>
      <c r="X149" s="115"/>
      <c r="Y149" s="115"/>
    </row>
    <row r="150" spans="1:25" s="383" customFormat="1" x14ac:dyDescent="0.25">
      <c r="A150" s="116" t="s">
        <v>1535</v>
      </c>
      <c r="B150" s="116" t="s">
        <v>1584</v>
      </c>
      <c r="C150" s="116" t="s">
        <v>1520</v>
      </c>
      <c r="D150" s="116"/>
      <c r="E150" s="116"/>
      <c r="F150" s="116"/>
      <c r="G150" s="381"/>
      <c r="H150" s="382"/>
      <c r="I150" s="382"/>
      <c r="J150" s="382"/>
      <c r="K150" s="382"/>
      <c r="Q150" s="115"/>
      <c r="R150" s="115"/>
      <c r="S150" s="115"/>
      <c r="T150" s="115"/>
      <c r="U150" s="115"/>
      <c r="V150" s="115"/>
      <c r="W150" s="115"/>
      <c r="X150" s="115"/>
      <c r="Y150" s="115"/>
    </row>
    <row r="151" spans="1:25" s="383" customFormat="1" x14ac:dyDescent="0.25">
      <c r="A151" s="116" t="s">
        <v>1535</v>
      </c>
      <c r="B151" s="116" t="s">
        <v>1584</v>
      </c>
      <c r="C151" s="116" t="s">
        <v>1521</v>
      </c>
      <c r="D151" s="116"/>
      <c r="E151" s="116"/>
      <c r="F151" s="116"/>
      <c r="G151" s="381"/>
      <c r="H151" s="382"/>
      <c r="I151" s="382"/>
      <c r="J151" s="382"/>
      <c r="K151" s="382"/>
      <c r="Q151" s="115"/>
      <c r="R151" s="115"/>
      <c r="S151" s="115"/>
      <c r="T151" s="115"/>
      <c r="U151" s="115"/>
      <c r="V151" s="115"/>
      <c r="W151" s="115"/>
      <c r="X151" s="115"/>
      <c r="Y151" s="115"/>
    </row>
    <row r="152" spans="1:25" s="383" customFormat="1" x14ac:dyDescent="0.25">
      <c r="A152" s="116" t="s">
        <v>1535</v>
      </c>
      <c r="B152" s="116" t="s">
        <v>1584</v>
      </c>
      <c r="C152" s="116" t="s">
        <v>1522</v>
      </c>
      <c r="D152" s="116"/>
      <c r="E152" s="116"/>
      <c r="F152" s="116"/>
      <c r="G152" s="381"/>
      <c r="H152" s="382"/>
      <c r="I152" s="382"/>
      <c r="J152" s="382"/>
      <c r="K152" s="382"/>
      <c r="Q152" s="115"/>
      <c r="R152" s="115"/>
      <c r="S152" s="115"/>
      <c r="T152" s="115"/>
      <c r="U152" s="115"/>
      <c r="V152" s="115"/>
      <c r="W152" s="115"/>
      <c r="X152" s="115"/>
      <c r="Y152" s="115"/>
    </row>
    <row r="153" spans="1:25" s="383" customFormat="1" x14ac:dyDescent="0.25">
      <c r="A153" s="116" t="s">
        <v>1535</v>
      </c>
      <c r="B153" s="116" t="s">
        <v>1584</v>
      </c>
      <c r="C153" s="116" t="s">
        <v>1523</v>
      </c>
      <c r="D153" s="116"/>
      <c r="E153" s="116"/>
      <c r="F153" s="116"/>
      <c r="G153" s="381"/>
      <c r="H153" s="382"/>
      <c r="I153" s="382"/>
      <c r="J153" s="382"/>
      <c r="K153" s="382"/>
      <c r="Q153" s="115"/>
      <c r="R153" s="115"/>
      <c r="S153" s="115"/>
      <c r="T153" s="115"/>
      <c r="U153" s="115"/>
      <c r="V153" s="115"/>
      <c r="W153" s="115"/>
      <c r="X153" s="115"/>
      <c r="Y153" s="115"/>
    </row>
    <row r="154" spans="1:25" s="383" customFormat="1" x14ac:dyDescent="0.25">
      <c r="A154" s="116" t="s">
        <v>1553</v>
      </c>
      <c r="B154" s="116" t="s">
        <v>1368</v>
      </c>
      <c r="C154" s="116" t="s">
        <v>1524</v>
      </c>
      <c r="D154" s="116"/>
      <c r="E154" s="116"/>
      <c r="F154" s="116"/>
      <c r="G154" s="381"/>
      <c r="H154" s="382"/>
      <c r="I154" s="382"/>
      <c r="J154" s="382"/>
      <c r="K154" s="382"/>
      <c r="Q154" s="115"/>
      <c r="R154" s="115"/>
      <c r="S154" s="115"/>
      <c r="T154" s="115"/>
      <c r="U154" s="115"/>
      <c r="V154" s="115"/>
      <c r="W154" s="115"/>
      <c r="X154" s="115"/>
      <c r="Y154" s="115"/>
    </row>
    <row r="155" spans="1:25" s="383" customFormat="1" x14ac:dyDescent="0.25">
      <c r="A155" s="116" t="s">
        <v>1553</v>
      </c>
      <c r="B155" s="116" t="s">
        <v>1368</v>
      </c>
      <c r="C155" s="116" t="s">
        <v>1525</v>
      </c>
      <c r="D155" s="116"/>
      <c r="E155" s="116"/>
      <c r="F155" s="116"/>
      <c r="G155" s="381"/>
      <c r="H155" s="382"/>
      <c r="I155" s="382"/>
      <c r="J155" s="382"/>
      <c r="K155" s="382"/>
      <c r="Q155" s="115"/>
      <c r="R155" s="115"/>
      <c r="S155" s="115"/>
      <c r="T155" s="115"/>
      <c r="U155" s="115"/>
      <c r="V155" s="115"/>
      <c r="W155" s="115"/>
      <c r="X155" s="115"/>
      <c r="Y155" s="115"/>
    </row>
    <row r="156" spans="1:25" s="383" customFormat="1" x14ac:dyDescent="0.25">
      <c r="A156" s="116" t="s">
        <v>1553</v>
      </c>
      <c r="B156" s="116" t="s">
        <v>1368</v>
      </c>
      <c r="C156" s="116" t="s">
        <v>1526</v>
      </c>
      <c r="D156" s="116"/>
      <c r="E156" s="116"/>
      <c r="F156" s="116"/>
      <c r="G156" s="381"/>
      <c r="H156" s="382"/>
      <c r="I156" s="382"/>
      <c r="J156" s="382"/>
      <c r="K156" s="382"/>
      <c r="Q156" s="115"/>
      <c r="R156" s="115"/>
      <c r="S156" s="115"/>
      <c r="T156" s="115"/>
      <c r="U156" s="115"/>
      <c r="V156" s="115"/>
      <c r="W156" s="115"/>
      <c r="X156" s="115"/>
      <c r="Y156" s="115"/>
    </row>
    <row r="157" spans="1:25" s="383" customFormat="1" x14ac:dyDescent="0.25">
      <c r="A157" s="382"/>
      <c r="B157" s="382"/>
      <c r="C157" s="382"/>
      <c r="D157" s="382"/>
      <c r="E157" s="382"/>
      <c r="F157" s="382"/>
      <c r="G157" s="382"/>
      <c r="H157" s="382"/>
      <c r="I157" s="382"/>
      <c r="J157" s="382"/>
      <c r="K157" s="382"/>
      <c r="Q157" s="115"/>
      <c r="R157" s="115"/>
      <c r="S157" s="115"/>
      <c r="T157" s="115"/>
      <c r="U157" s="115"/>
      <c r="V157" s="115"/>
      <c r="W157" s="115"/>
      <c r="X157" s="115"/>
      <c r="Y157" s="115"/>
    </row>
    <row r="158" spans="1:25" s="383" customFormat="1" x14ac:dyDescent="0.25">
      <c r="A158" s="382"/>
      <c r="B158" s="382"/>
      <c r="C158" s="382"/>
      <c r="D158" s="382"/>
      <c r="E158" s="382"/>
      <c r="F158" s="382"/>
      <c r="G158" s="382"/>
      <c r="H158" s="382"/>
      <c r="I158" s="382"/>
      <c r="J158" s="382"/>
      <c r="K158" s="382"/>
      <c r="Q158" s="115"/>
      <c r="R158" s="115"/>
      <c r="S158" s="115"/>
      <c r="T158" s="115"/>
      <c r="U158" s="115"/>
      <c r="V158" s="115"/>
      <c r="W158" s="115"/>
      <c r="X158" s="115"/>
      <c r="Y158" s="115"/>
    </row>
    <row r="159" spans="1:25" s="383" customFormat="1" x14ac:dyDescent="0.25">
      <c r="A159" s="382"/>
      <c r="B159" s="382"/>
      <c r="C159" s="382"/>
      <c r="D159" s="382"/>
      <c r="E159" s="382"/>
      <c r="F159" s="382"/>
      <c r="G159" s="382"/>
      <c r="H159" s="382"/>
      <c r="I159" s="382"/>
      <c r="J159" s="382"/>
      <c r="K159" s="382"/>
      <c r="Q159" s="115"/>
      <c r="R159" s="115"/>
      <c r="S159" s="115"/>
      <c r="T159" s="115"/>
      <c r="U159" s="115"/>
      <c r="V159" s="115"/>
      <c r="W159" s="115"/>
      <c r="X159" s="115"/>
      <c r="Y159" s="115"/>
    </row>
    <row r="160" spans="1:25" s="383" customFormat="1" x14ac:dyDescent="0.25">
      <c r="A160" s="382"/>
      <c r="B160" s="382"/>
      <c r="C160" s="382"/>
      <c r="D160" s="382"/>
      <c r="E160" s="382"/>
      <c r="F160" s="382"/>
      <c r="G160" s="382"/>
      <c r="H160" s="382"/>
      <c r="I160" s="382"/>
      <c r="J160" s="382"/>
      <c r="K160" s="382"/>
      <c r="Q160" s="115"/>
      <c r="R160" s="115"/>
      <c r="S160" s="115"/>
      <c r="T160" s="115"/>
      <c r="U160" s="115"/>
      <c r="V160" s="115"/>
      <c r="W160" s="115"/>
      <c r="X160" s="115"/>
      <c r="Y160" s="115"/>
    </row>
    <row r="161" spans="1:25" s="383" customFormat="1" x14ac:dyDescent="0.25">
      <c r="A161" s="382"/>
      <c r="B161" s="382"/>
      <c r="C161" s="382"/>
      <c r="D161" s="382"/>
      <c r="E161" s="382"/>
      <c r="F161" s="382"/>
      <c r="G161" s="382"/>
      <c r="H161" s="382"/>
      <c r="I161" s="382"/>
      <c r="J161" s="382"/>
      <c r="K161" s="382"/>
      <c r="Q161" s="115"/>
      <c r="R161" s="115"/>
      <c r="S161" s="115"/>
      <c r="T161" s="115"/>
      <c r="U161" s="115"/>
      <c r="V161" s="115"/>
      <c r="W161" s="115"/>
      <c r="X161" s="115"/>
      <c r="Y161" s="115"/>
    </row>
    <row r="162" spans="1:25" s="383" customFormat="1" x14ac:dyDescent="0.25">
      <c r="A162" s="382"/>
      <c r="B162" s="382"/>
      <c r="C162" s="382"/>
      <c r="D162" s="382"/>
      <c r="E162" s="382"/>
      <c r="F162" s="382"/>
      <c r="G162" s="382"/>
      <c r="H162" s="382"/>
      <c r="I162" s="382"/>
      <c r="J162" s="382"/>
      <c r="K162" s="382"/>
      <c r="Q162" s="115"/>
      <c r="R162" s="115"/>
      <c r="S162" s="115"/>
      <c r="T162" s="115"/>
      <c r="U162" s="115"/>
      <c r="V162" s="115"/>
      <c r="W162" s="115"/>
      <c r="X162" s="115"/>
      <c r="Y162" s="115"/>
    </row>
    <row r="163" spans="1:25" s="383" customFormat="1" x14ac:dyDescent="0.25">
      <c r="A163" s="382"/>
      <c r="B163" s="382"/>
      <c r="C163" s="382"/>
      <c r="D163" s="382"/>
      <c r="E163" s="382"/>
      <c r="F163" s="382"/>
      <c r="G163" s="382"/>
      <c r="H163" s="382"/>
      <c r="I163" s="382"/>
      <c r="J163" s="382"/>
      <c r="K163" s="382"/>
      <c r="Q163" s="115"/>
      <c r="R163" s="115"/>
      <c r="S163" s="115"/>
      <c r="T163" s="115"/>
      <c r="U163" s="115"/>
      <c r="V163" s="115"/>
      <c r="W163" s="115"/>
      <c r="X163" s="115"/>
      <c r="Y163" s="115"/>
    </row>
    <row r="164" spans="1:25" s="383" customFormat="1" x14ac:dyDescent="0.25">
      <c r="A164" s="382"/>
      <c r="B164" s="382"/>
      <c r="C164" s="382"/>
      <c r="D164" s="382"/>
      <c r="E164" s="382"/>
      <c r="F164" s="382"/>
      <c r="G164" s="382"/>
      <c r="H164" s="382"/>
      <c r="I164" s="382"/>
      <c r="J164" s="382"/>
      <c r="K164" s="382"/>
      <c r="Q164" s="115"/>
      <c r="R164" s="115"/>
      <c r="S164" s="115"/>
      <c r="T164" s="115"/>
      <c r="U164" s="115"/>
      <c r="V164" s="115"/>
      <c r="W164" s="115"/>
      <c r="X164" s="115"/>
      <c r="Y164" s="115"/>
    </row>
    <row r="165" spans="1:25" s="383" customFormat="1" x14ac:dyDescent="0.25">
      <c r="A165" s="382"/>
      <c r="B165" s="382"/>
      <c r="C165" s="382"/>
      <c r="D165" s="382"/>
      <c r="E165" s="382"/>
      <c r="F165" s="382"/>
      <c r="G165" s="382"/>
      <c r="H165" s="382"/>
      <c r="I165" s="382"/>
      <c r="J165" s="382"/>
      <c r="K165" s="382"/>
      <c r="Q165" s="115"/>
      <c r="R165" s="115"/>
      <c r="S165" s="115"/>
      <c r="T165" s="115"/>
      <c r="U165" s="115"/>
      <c r="V165" s="115"/>
      <c r="W165" s="115"/>
      <c r="X165" s="115"/>
      <c r="Y165" s="115"/>
    </row>
    <row r="166" spans="1:25" s="383" customFormat="1" x14ac:dyDescent="0.25">
      <c r="A166" s="382"/>
      <c r="B166" s="382"/>
      <c r="C166" s="382"/>
      <c r="D166" s="382"/>
      <c r="E166" s="382"/>
      <c r="F166" s="382"/>
      <c r="G166" s="382"/>
      <c r="H166" s="382"/>
      <c r="I166" s="382"/>
      <c r="J166" s="382"/>
      <c r="K166" s="382"/>
      <c r="Q166" s="115"/>
      <c r="R166" s="115"/>
      <c r="S166" s="115"/>
      <c r="T166" s="115"/>
      <c r="U166" s="115"/>
      <c r="V166" s="115"/>
      <c r="W166" s="115"/>
      <c r="X166" s="115"/>
      <c r="Y166" s="115"/>
    </row>
    <row r="167" spans="1:25" s="383" customFormat="1" x14ac:dyDescent="0.25">
      <c r="A167" s="382"/>
      <c r="B167" s="382"/>
      <c r="C167" s="382"/>
      <c r="D167" s="382"/>
      <c r="E167" s="382"/>
      <c r="F167" s="382"/>
      <c r="G167" s="382"/>
      <c r="H167" s="382"/>
      <c r="I167" s="382"/>
      <c r="J167" s="382"/>
      <c r="K167" s="382"/>
      <c r="Q167" s="115"/>
      <c r="R167" s="115"/>
      <c r="S167" s="115"/>
      <c r="T167" s="115"/>
      <c r="U167" s="115"/>
      <c r="V167" s="115"/>
      <c r="W167" s="115"/>
      <c r="X167" s="115"/>
      <c r="Y167" s="115"/>
    </row>
    <row r="168" spans="1:25" s="383" customFormat="1" x14ac:dyDescent="0.25">
      <c r="A168" s="382"/>
      <c r="B168" s="382"/>
      <c r="C168" s="382"/>
      <c r="D168" s="382"/>
      <c r="E168" s="382"/>
      <c r="F168" s="382"/>
      <c r="G168" s="382"/>
      <c r="H168" s="382"/>
      <c r="I168" s="382"/>
      <c r="J168" s="382"/>
      <c r="K168" s="382"/>
      <c r="Q168" s="115"/>
      <c r="R168" s="115"/>
      <c r="S168" s="115"/>
      <c r="T168" s="115"/>
      <c r="U168" s="115"/>
      <c r="V168" s="115"/>
      <c r="W168" s="115"/>
      <c r="X168" s="115"/>
      <c r="Y168" s="115"/>
    </row>
    <row r="169" spans="1:25" s="383" customFormat="1" x14ac:dyDescent="0.25">
      <c r="A169" s="382"/>
      <c r="B169" s="382"/>
      <c r="C169" s="382"/>
      <c r="D169" s="382"/>
      <c r="E169" s="382"/>
      <c r="F169" s="382"/>
      <c r="G169" s="382"/>
      <c r="H169" s="382"/>
      <c r="I169" s="382"/>
      <c r="J169" s="382"/>
      <c r="K169" s="382"/>
      <c r="Q169" s="115"/>
      <c r="R169" s="115"/>
      <c r="S169" s="115"/>
      <c r="T169" s="115"/>
      <c r="U169" s="115"/>
      <c r="V169" s="115"/>
      <c r="W169" s="115"/>
      <c r="X169" s="115"/>
      <c r="Y169" s="115"/>
    </row>
    <row r="170" spans="1:25" s="383" customFormat="1" x14ac:dyDescent="0.25">
      <c r="A170" s="382"/>
      <c r="B170" s="382"/>
      <c r="C170" s="382"/>
      <c r="D170" s="382"/>
      <c r="E170" s="382"/>
      <c r="F170" s="382"/>
      <c r="G170" s="382"/>
      <c r="H170" s="382"/>
      <c r="I170" s="382"/>
      <c r="J170" s="382"/>
      <c r="K170" s="382"/>
      <c r="Q170" s="115"/>
      <c r="R170" s="115"/>
      <c r="S170" s="115"/>
      <c r="T170" s="115"/>
      <c r="U170" s="115"/>
      <c r="V170" s="115"/>
      <c r="W170" s="115"/>
      <c r="X170" s="115"/>
      <c r="Y170" s="115"/>
    </row>
    <row r="171" spans="1:25" s="383" customFormat="1" x14ac:dyDescent="0.25">
      <c r="A171" s="382"/>
      <c r="B171" s="382"/>
      <c r="C171" s="382"/>
      <c r="D171" s="382"/>
      <c r="E171" s="382"/>
      <c r="F171" s="382"/>
      <c r="G171" s="382"/>
      <c r="H171" s="382"/>
      <c r="I171" s="382"/>
      <c r="J171" s="382"/>
      <c r="K171" s="382"/>
      <c r="Q171" s="115"/>
      <c r="R171" s="115"/>
      <c r="S171" s="115"/>
      <c r="T171" s="115"/>
      <c r="U171" s="115"/>
      <c r="V171" s="115"/>
      <c r="W171" s="115"/>
      <c r="X171" s="115"/>
      <c r="Y171" s="115"/>
    </row>
    <row r="172" spans="1:25" s="383" customFormat="1" x14ac:dyDescent="0.25">
      <c r="A172" s="382"/>
      <c r="B172" s="382"/>
      <c r="C172" s="382"/>
      <c r="D172" s="382"/>
      <c r="E172" s="382"/>
      <c r="F172" s="382"/>
      <c r="G172" s="382"/>
      <c r="H172" s="382"/>
      <c r="I172" s="382"/>
      <c r="J172" s="382"/>
      <c r="K172" s="382"/>
      <c r="Q172" s="115"/>
      <c r="R172" s="115"/>
      <c r="S172" s="115"/>
      <c r="T172" s="115"/>
      <c r="U172" s="115"/>
      <c r="V172" s="115"/>
      <c r="W172" s="115"/>
      <c r="X172" s="115"/>
      <c r="Y172" s="115"/>
    </row>
    <row r="173" spans="1:25" s="383" customFormat="1" x14ac:dyDescent="0.25">
      <c r="A173" s="382"/>
      <c r="B173" s="382"/>
      <c r="C173" s="382"/>
      <c r="D173" s="382"/>
      <c r="E173" s="382"/>
      <c r="F173" s="382"/>
      <c r="G173" s="382"/>
      <c r="H173" s="382"/>
      <c r="I173" s="382"/>
      <c r="J173" s="382"/>
      <c r="K173" s="382"/>
      <c r="Q173" s="115"/>
      <c r="R173" s="115"/>
      <c r="S173" s="115"/>
      <c r="T173" s="115"/>
      <c r="U173" s="115"/>
      <c r="V173" s="115"/>
      <c r="W173" s="115"/>
      <c r="X173" s="115"/>
      <c r="Y173" s="115"/>
    </row>
    <row r="174" spans="1:25" s="383" customFormat="1" x14ac:dyDescent="0.25">
      <c r="A174" s="382"/>
      <c r="B174" s="382"/>
      <c r="C174" s="382"/>
      <c r="D174" s="382"/>
      <c r="E174" s="382"/>
      <c r="F174" s="382"/>
      <c r="G174" s="382"/>
      <c r="H174" s="382"/>
      <c r="I174" s="382"/>
      <c r="J174" s="382"/>
      <c r="K174" s="382"/>
      <c r="Q174" s="115"/>
      <c r="R174" s="115"/>
      <c r="S174" s="115"/>
      <c r="T174" s="115"/>
      <c r="U174" s="115"/>
      <c r="V174" s="115"/>
      <c r="W174" s="115"/>
      <c r="X174" s="115"/>
      <c r="Y174" s="115"/>
    </row>
    <row r="175" spans="1:25" s="383" customFormat="1" x14ac:dyDescent="0.25">
      <c r="A175" s="382"/>
      <c r="B175" s="382"/>
      <c r="C175" s="382"/>
      <c r="D175" s="382"/>
      <c r="E175" s="382"/>
      <c r="F175" s="382"/>
      <c r="G175" s="382"/>
      <c r="H175" s="382"/>
      <c r="I175" s="382"/>
      <c r="J175" s="382"/>
      <c r="K175" s="382"/>
      <c r="Q175" s="115"/>
      <c r="R175" s="115"/>
      <c r="S175" s="115"/>
      <c r="T175" s="115"/>
      <c r="U175" s="115"/>
      <c r="V175" s="115"/>
      <c r="W175" s="115"/>
      <c r="X175" s="115"/>
      <c r="Y175" s="115"/>
    </row>
    <row r="176" spans="1:25" s="383" customFormat="1" x14ac:dyDescent="0.25">
      <c r="A176" s="382"/>
      <c r="B176" s="382"/>
      <c r="C176" s="382"/>
      <c r="D176" s="382"/>
      <c r="E176" s="382"/>
      <c r="F176" s="382"/>
      <c r="G176" s="382"/>
      <c r="H176" s="382"/>
      <c r="I176" s="382"/>
      <c r="J176" s="382"/>
      <c r="K176" s="382"/>
      <c r="Q176" s="115"/>
      <c r="R176" s="115"/>
      <c r="S176" s="115"/>
      <c r="T176" s="115"/>
      <c r="U176" s="115"/>
      <c r="V176" s="115"/>
      <c r="W176" s="115"/>
      <c r="X176" s="115"/>
      <c r="Y176" s="115"/>
    </row>
    <row r="177" spans="1:25" s="383" customFormat="1" x14ac:dyDescent="0.25">
      <c r="A177" s="382"/>
      <c r="B177" s="382"/>
      <c r="C177" s="382"/>
      <c r="D177" s="382"/>
      <c r="E177" s="382"/>
      <c r="F177" s="382"/>
      <c r="G177" s="382"/>
      <c r="H177" s="382"/>
      <c r="I177" s="382"/>
      <c r="J177" s="382"/>
      <c r="K177" s="382"/>
      <c r="Q177" s="115"/>
      <c r="R177" s="115"/>
      <c r="S177" s="115"/>
      <c r="T177" s="115"/>
      <c r="U177" s="115"/>
      <c r="V177" s="115"/>
      <c r="W177" s="115"/>
      <c r="X177" s="115"/>
      <c r="Y177" s="115"/>
    </row>
    <row r="178" spans="1:25" s="383" customFormat="1" x14ac:dyDescent="0.25">
      <c r="A178" s="382"/>
      <c r="B178" s="382"/>
      <c r="C178" s="382"/>
      <c r="D178" s="382"/>
      <c r="E178" s="382"/>
      <c r="F178" s="382"/>
      <c r="G178" s="382"/>
      <c r="H178" s="382"/>
      <c r="I178" s="382"/>
      <c r="J178" s="382"/>
      <c r="K178" s="382"/>
      <c r="Q178" s="115"/>
      <c r="R178" s="115"/>
      <c r="S178" s="115"/>
      <c r="T178" s="115"/>
      <c r="U178" s="115"/>
      <c r="V178" s="115"/>
      <c r="W178" s="115"/>
      <c r="X178" s="115"/>
      <c r="Y178" s="115"/>
    </row>
    <row r="179" spans="1:25" s="383" customFormat="1" x14ac:dyDescent="0.25">
      <c r="A179" s="382"/>
      <c r="B179" s="382"/>
      <c r="C179" s="382"/>
      <c r="D179" s="382"/>
      <c r="E179" s="382"/>
      <c r="F179" s="382"/>
      <c r="G179" s="382"/>
      <c r="H179" s="382"/>
      <c r="I179" s="382"/>
      <c r="J179" s="382"/>
      <c r="K179" s="382"/>
      <c r="Q179" s="115"/>
      <c r="R179" s="115"/>
      <c r="S179" s="115"/>
      <c r="T179" s="115"/>
      <c r="U179" s="115"/>
      <c r="V179" s="115"/>
      <c r="W179" s="115"/>
      <c r="X179" s="115"/>
      <c r="Y179" s="115"/>
    </row>
    <row r="180" spans="1:25" s="383" customFormat="1" x14ac:dyDescent="0.25">
      <c r="A180" s="382"/>
      <c r="B180" s="382"/>
      <c r="C180" s="382"/>
      <c r="D180" s="382"/>
      <c r="E180" s="382"/>
      <c r="F180" s="382"/>
      <c r="G180" s="382"/>
      <c r="H180" s="382"/>
      <c r="I180" s="382"/>
      <c r="J180" s="382"/>
      <c r="K180" s="382"/>
      <c r="Q180" s="115"/>
      <c r="R180" s="115"/>
      <c r="S180" s="115"/>
      <c r="T180" s="115"/>
      <c r="U180" s="115"/>
      <c r="V180" s="115"/>
      <c r="W180" s="115"/>
      <c r="X180" s="115"/>
      <c r="Y180" s="115"/>
    </row>
    <row r="181" spans="1:25" s="383" customFormat="1" x14ac:dyDescent="0.25">
      <c r="A181" s="382"/>
      <c r="B181" s="382"/>
      <c r="C181" s="382"/>
      <c r="D181" s="382"/>
      <c r="E181" s="382"/>
      <c r="F181" s="382"/>
      <c r="G181" s="382"/>
      <c r="H181" s="382"/>
      <c r="I181" s="382"/>
      <c r="J181" s="382"/>
      <c r="K181" s="382"/>
      <c r="Q181" s="115"/>
      <c r="R181" s="115"/>
      <c r="S181" s="115"/>
      <c r="T181" s="115"/>
      <c r="U181" s="115"/>
      <c r="V181" s="115"/>
      <c r="W181" s="115"/>
      <c r="X181" s="115"/>
      <c r="Y181" s="115"/>
    </row>
    <row r="182" spans="1:25" s="383" customFormat="1" x14ac:dyDescent="0.25">
      <c r="A182" s="382"/>
      <c r="B182" s="382"/>
      <c r="C182" s="382"/>
      <c r="D182" s="382"/>
      <c r="E182" s="382"/>
      <c r="F182" s="382"/>
      <c r="G182" s="382"/>
      <c r="H182" s="382"/>
      <c r="I182" s="382"/>
      <c r="J182" s="382"/>
      <c r="K182" s="382"/>
      <c r="Q182" s="115"/>
      <c r="R182" s="115"/>
      <c r="S182" s="115"/>
      <c r="T182" s="115"/>
      <c r="U182" s="115"/>
      <c r="V182" s="115"/>
      <c r="W182" s="115"/>
      <c r="X182" s="115"/>
      <c r="Y182" s="115"/>
    </row>
    <row r="183" spans="1:25" s="383" customFormat="1" x14ac:dyDescent="0.25">
      <c r="A183" s="382"/>
      <c r="B183" s="382"/>
      <c r="C183" s="382"/>
      <c r="D183" s="382"/>
      <c r="E183" s="382"/>
      <c r="F183" s="382"/>
      <c r="G183" s="382"/>
      <c r="H183" s="382"/>
      <c r="I183" s="382"/>
      <c r="J183" s="382"/>
      <c r="K183" s="382"/>
      <c r="Q183" s="115"/>
      <c r="R183" s="115"/>
      <c r="S183" s="115"/>
      <c r="T183" s="115"/>
      <c r="U183" s="115"/>
      <c r="V183" s="115"/>
      <c r="W183" s="115"/>
      <c r="X183" s="115"/>
      <c r="Y183" s="115"/>
    </row>
    <row r="184" spans="1:25" s="383" customFormat="1" x14ac:dyDescent="0.25">
      <c r="A184" s="382"/>
      <c r="B184" s="382"/>
      <c r="C184" s="382"/>
      <c r="D184" s="382"/>
      <c r="E184" s="382"/>
      <c r="F184" s="382"/>
      <c r="G184" s="382"/>
      <c r="H184" s="382"/>
      <c r="I184" s="382"/>
      <c r="J184" s="382"/>
      <c r="K184" s="382"/>
      <c r="Q184" s="115"/>
      <c r="R184" s="115"/>
      <c r="S184" s="115"/>
      <c r="T184" s="115"/>
      <c r="U184" s="115"/>
      <c r="V184" s="115"/>
      <c r="W184" s="115"/>
      <c r="X184" s="115"/>
      <c r="Y184" s="115"/>
    </row>
    <row r="185" spans="1:25" s="383" customFormat="1" x14ac:dyDescent="0.25">
      <c r="A185" s="382"/>
      <c r="B185" s="382"/>
      <c r="C185" s="382"/>
      <c r="D185" s="382"/>
      <c r="E185" s="382"/>
      <c r="F185" s="382"/>
      <c r="G185" s="382"/>
      <c r="H185" s="382"/>
      <c r="I185" s="382"/>
      <c r="J185" s="382"/>
      <c r="K185" s="382"/>
      <c r="Q185" s="115"/>
      <c r="R185" s="115"/>
      <c r="S185" s="115"/>
      <c r="T185" s="115"/>
      <c r="U185" s="115"/>
      <c r="V185" s="115"/>
      <c r="W185" s="115"/>
      <c r="X185" s="115"/>
      <c r="Y185" s="115"/>
    </row>
    <row r="186" spans="1:25" s="383" customFormat="1" x14ac:dyDescent="0.25">
      <c r="A186" s="382"/>
      <c r="B186" s="382"/>
      <c r="C186" s="382"/>
      <c r="D186" s="382"/>
      <c r="E186" s="382"/>
      <c r="F186" s="382"/>
      <c r="G186" s="382"/>
      <c r="H186" s="382"/>
      <c r="I186" s="382"/>
      <c r="J186" s="382"/>
      <c r="K186" s="382"/>
      <c r="Q186" s="115"/>
      <c r="R186" s="115"/>
      <c r="S186" s="115"/>
      <c r="T186" s="115"/>
      <c r="U186" s="115"/>
      <c r="V186" s="115"/>
      <c r="W186" s="115"/>
      <c r="X186" s="115"/>
      <c r="Y186" s="115"/>
    </row>
    <row r="187" spans="1:25" s="383" customFormat="1" x14ac:dyDescent="0.25">
      <c r="A187" s="382"/>
      <c r="B187" s="382"/>
      <c r="C187" s="382"/>
      <c r="D187" s="382"/>
      <c r="E187" s="382"/>
      <c r="F187" s="382"/>
      <c r="G187" s="382"/>
      <c r="H187" s="382"/>
      <c r="I187" s="382"/>
      <c r="J187" s="382"/>
      <c r="K187" s="382"/>
      <c r="Q187" s="115"/>
      <c r="R187" s="115"/>
      <c r="S187" s="115"/>
      <c r="T187" s="115"/>
      <c r="U187" s="115"/>
      <c r="V187" s="115"/>
      <c r="W187" s="115"/>
      <c r="X187" s="115"/>
      <c r="Y187" s="115"/>
    </row>
    <row r="188" spans="1:25" s="383" customFormat="1" x14ac:dyDescent="0.25">
      <c r="A188" s="382"/>
      <c r="B188" s="382"/>
      <c r="C188" s="382"/>
      <c r="D188" s="382"/>
      <c r="E188" s="382"/>
      <c r="F188" s="382"/>
      <c r="G188" s="382"/>
      <c r="H188" s="382"/>
      <c r="I188" s="382"/>
      <c r="J188" s="382"/>
      <c r="K188" s="382"/>
      <c r="Q188" s="115"/>
      <c r="R188" s="115"/>
      <c r="S188" s="115"/>
      <c r="T188" s="115"/>
      <c r="U188" s="115"/>
      <c r="V188" s="115"/>
      <c r="W188" s="115"/>
      <c r="X188" s="115"/>
      <c r="Y188" s="115"/>
    </row>
    <row r="189" spans="1:25" s="383" customFormat="1" x14ac:dyDescent="0.25">
      <c r="A189" s="382"/>
      <c r="B189" s="382"/>
      <c r="C189" s="382"/>
      <c r="D189" s="382"/>
      <c r="E189" s="382"/>
      <c r="F189" s="382"/>
      <c r="G189" s="382"/>
      <c r="H189" s="382"/>
      <c r="I189" s="382"/>
      <c r="J189" s="382"/>
      <c r="K189" s="382"/>
      <c r="Q189" s="115"/>
      <c r="R189" s="115"/>
      <c r="S189" s="115"/>
      <c r="T189" s="115"/>
      <c r="U189" s="115"/>
      <c r="V189" s="115"/>
      <c r="W189" s="115"/>
      <c r="X189" s="115"/>
      <c r="Y189" s="115"/>
    </row>
    <row r="190" spans="1:25" s="383" customFormat="1" x14ac:dyDescent="0.25">
      <c r="A190" s="382"/>
      <c r="B190" s="382"/>
      <c r="C190" s="382"/>
      <c r="D190" s="382"/>
      <c r="E190" s="382"/>
      <c r="F190" s="382"/>
      <c r="G190" s="382"/>
      <c r="H190" s="382"/>
      <c r="I190" s="382"/>
      <c r="J190" s="382"/>
      <c r="K190" s="382"/>
      <c r="Q190" s="115"/>
      <c r="R190" s="115"/>
      <c r="S190" s="115"/>
      <c r="T190" s="115"/>
      <c r="U190" s="115"/>
      <c r="V190" s="115"/>
      <c r="W190" s="115"/>
      <c r="X190" s="115"/>
      <c r="Y190" s="115"/>
    </row>
    <row r="191" spans="1:25" s="383" customFormat="1" x14ac:dyDescent="0.25">
      <c r="A191" s="382"/>
      <c r="B191" s="382"/>
      <c r="C191" s="382"/>
      <c r="D191" s="382"/>
      <c r="E191" s="382"/>
      <c r="F191" s="382"/>
      <c r="G191" s="382"/>
      <c r="H191" s="382"/>
      <c r="I191" s="382"/>
      <c r="J191" s="382"/>
      <c r="K191" s="382"/>
      <c r="Q191" s="115"/>
      <c r="R191" s="115"/>
      <c r="S191" s="115"/>
      <c r="T191" s="115"/>
      <c r="U191" s="115"/>
      <c r="V191" s="115"/>
      <c r="W191" s="115"/>
      <c r="X191" s="115"/>
      <c r="Y191" s="115"/>
    </row>
    <row r="192" spans="1:25" s="383" customFormat="1" x14ac:dyDescent="0.25">
      <c r="A192" s="382"/>
      <c r="B192" s="382"/>
      <c r="C192" s="382"/>
      <c r="D192" s="382"/>
      <c r="E192" s="382"/>
      <c r="F192" s="382"/>
      <c r="G192" s="382"/>
      <c r="H192" s="382"/>
      <c r="I192" s="382"/>
      <c r="J192" s="382"/>
      <c r="K192" s="382"/>
      <c r="Q192" s="115"/>
      <c r="R192" s="115"/>
      <c r="S192" s="115"/>
      <c r="T192" s="115"/>
      <c r="U192" s="115"/>
      <c r="V192" s="115"/>
      <c r="W192" s="115"/>
      <c r="X192" s="115"/>
      <c r="Y192" s="115"/>
    </row>
    <row r="193" spans="1:25" s="383" customFormat="1" x14ac:dyDescent="0.25">
      <c r="A193" s="382"/>
      <c r="B193" s="382"/>
      <c r="C193" s="382"/>
      <c r="D193" s="382"/>
      <c r="E193" s="382"/>
      <c r="F193" s="382"/>
      <c r="G193" s="382"/>
      <c r="H193" s="382"/>
      <c r="I193" s="382"/>
      <c r="J193" s="382"/>
      <c r="K193" s="382"/>
      <c r="Q193" s="115"/>
      <c r="R193" s="115"/>
      <c r="S193" s="115"/>
      <c r="T193" s="115"/>
      <c r="U193" s="115"/>
      <c r="V193" s="115"/>
      <c r="W193" s="115"/>
      <c r="X193" s="115"/>
      <c r="Y193" s="115"/>
    </row>
    <row r="194" spans="1:25" s="383" customFormat="1" x14ac:dyDescent="0.25">
      <c r="A194" s="382"/>
      <c r="B194" s="382"/>
      <c r="C194" s="382"/>
      <c r="D194" s="382"/>
      <c r="E194" s="382"/>
      <c r="F194" s="382"/>
      <c r="G194" s="382"/>
      <c r="H194" s="382"/>
      <c r="I194" s="382"/>
      <c r="J194" s="382"/>
      <c r="K194" s="382"/>
      <c r="Q194" s="115"/>
      <c r="R194" s="115"/>
      <c r="S194" s="115"/>
      <c r="T194" s="115"/>
      <c r="U194" s="115"/>
      <c r="V194" s="115"/>
      <c r="W194" s="115"/>
      <c r="X194" s="115"/>
      <c r="Y194" s="115"/>
    </row>
    <row r="195" spans="1:25" s="383" customFormat="1" x14ac:dyDescent="0.25">
      <c r="A195" s="382"/>
      <c r="B195" s="382"/>
      <c r="C195" s="382"/>
      <c r="D195" s="382"/>
      <c r="E195" s="382"/>
      <c r="F195" s="382"/>
      <c r="G195" s="382"/>
      <c r="H195" s="382"/>
      <c r="I195" s="382"/>
      <c r="J195" s="382"/>
      <c r="K195" s="382"/>
      <c r="Q195" s="115"/>
      <c r="R195" s="115"/>
      <c r="S195" s="115"/>
      <c r="T195" s="115"/>
      <c r="U195" s="115"/>
      <c r="V195" s="115"/>
      <c r="W195" s="115"/>
      <c r="X195" s="115"/>
      <c r="Y195" s="115"/>
    </row>
    <row r="196" spans="1:25" s="383" customFormat="1" x14ac:dyDescent="0.25">
      <c r="A196" s="382"/>
      <c r="B196" s="382"/>
      <c r="C196" s="382"/>
      <c r="D196" s="382"/>
      <c r="E196" s="382"/>
      <c r="F196" s="382"/>
      <c r="G196" s="382"/>
      <c r="H196" s="382"/>
      <c r="I196" s="382"/>
      <c r="J196" s="382"/>
      <c r="K196" s="382"/>
      <c r="Q196" s="115"/>
      <c r="R196" s="115"/>
      <c r="S196" s="115"/>
      <c r="T196" s="115"/>
      <c r="U196" s="115"/>
      <c r="V196" s="115"/>
      <c r="W196" s="115"/>
      <c r="X196" s="115"/>
      <c r="Y196" s="115"/>
    </row>
    <row r="197" spans="1:25" s="383" customFormat="1" x14ac:dyDescent="0.25">
      <c r="A197" s="382"/>
      <c r="B197" s="382"/>
      <c r="C197" s="382"/>
      <c r="D197" s="382"/>
      <c r="E197" s="382"/>
      <c r="F197" s="382"/>
      <c r="G197" s="382"/>
      <c r="H197" s="382"/>
      <c r="I197" s="382"/>
      <c r="J197" s="382"/>
      <c r="K197" s="382"/>
      <c r="Q197" s="115"/>
      <c r="R197" s="115"/>
      <c r="S197" s="115"/>
      <c r="T197" s="115"/>
      <c r="U197" s="115"/>
      <c r="V197" s="115"/>
      <c r="W197" s="115"/>
      <c r="X197" s="115"/>
      <c r="Y197" s="115"/>
    </row>
  </sheetData>
  <sortState ref="E2:F33">
    <sortCondition ref="E2:E33"/>
    <sortCondition ref="F2:F33"/>
  </sortState>
  <pageMargins left="1.0629921259842521" right="0.11811023622047245" top="0.94488188976377963" bottom="0.15748031496062992" header="0" footer="0"/>
  <pageSetup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J521"/>
  <sheetViews>
    <sheetView topLeftCell="A16" zoomScaleNormal="100" workbookViewId="0">
      <selection activeCell="B23" sqref="B23"/>
    </sheetView>
  </sheetViews>
  <sheetFormatPr defaultColWidth="9.140625" defaultRowHeight="12.75" x14ac:dyDescent="0.25"/>
  <cols>
    <col min="1" max="1" width="17.28515625" style="207" customWidth="1"/>
    <col min="2" max="2" width="30.7109375" style="357" customWidth="1"/>
    <col min="3" max="3" width="30.140625" style="357" customWidth="1"/>
    <col min="4" max="4" width="52.85546875" style="358" customWidth="1"/>
    <col min="5" max="5" width="13" style="359" customWidth="1"/>
    <col min="6" max="6" width="15.42578125" style="358" customWidth="1"/>
    <col min="7" max="7" width="16.7109375" style="360" customWidth="1"/>
    <col min="8" max="257" width="9.140625" style="207"/>
    <col min="258" max="258" width="30.7109375" style="207" customWidth="1"/>
    <col min="259" max="259" width="30.140625" style="207" customWidth="1"/>
    <col min="260" max="260" width="52.85546875" style="207" customWidth="1"/>
    <col min="261" max="261" width="13" style="207" customWidth="1"/>
    <col min="262" max="262" width="15.42578125" style="207" customWidth="1"/>
    <col min="263" max="263" width="16.7109375" style="207" customWidth="1"/>
    <col min="264" max="513" width="9.140625" style="207"/>
    <col min="514" max="514" width="30.7109375" style="207" customWidth="1"/>
    <col min="515" max="515" width="30.140625" style="207" customWidth="1"/>
    <col min="516" max="516" width="52.85546875" style="207" customWidth="1"/>
    <col min="517" max="517" width="13" style="207" customWidth="1"/>
    <col min="518" max="518" width="15.42578125" style="207" customWidth="1"/>
    <col min="519" max="519" width="16.7109375" style="207" customWidth="1"/>
    <col min="520" max="769" width="9.140625" style="207"/>
    <col min="770" max="770" width="30.7109375" style="207" customWidth="1"/>
    <col min="771" max="771" width="30.140625" style="207" customWidth="1"/>
    <col min="772" max="772" width="52.85546875" style="207" customWidth="1"/>
    <col min="773" max="773" width="13" style="207" customWidth="1"/>
    <col min="774" max="774" width="15.42578125" style="207" customWidth="1"/>
    <col min="775" max="775" width="16.7109375" style="207" customWidth="1"/>
    <col min="776" max="1025" width="9.140625" style="207"/>
    <col min="1026" max="1026" width="30.7109375" style="207" customWidth="1"/>
    <col min="1027" max="1027" width="30.140625" style="207" customWidth="1"/>
    <col min="1028" max="1028" width="52.85546875" style="207" customWidth="1"/>
    <col min="1029" max="1029" width="13" style="207" customWidth="1"/>
    <col min="1030" max="1030" width="15.42578125" style="207" customWidth="1"/>
    <col min="1031" max="1031" width="16.7109375" style="207" customWidth="1"/>
    <col min="1032" max="1281" width="9.140625" style="207"/>
    <col min="1282" max="1282" width="30.7109375" style="207" customWidth="1"/>
    <col min="1283" max="1283" width="30.140625" style="207" customWidth="1"/>
    <col min="1284" max="1284" width="52.85546875" style="207" customWidth="1"/>
    <col min="1285" max="1285" width="13" style="207" customWidth="1"/>
    <col min="1286" max="1286" width="15.42578125" style="207" customWidth="1"/>
    <col min="1287" max="1287" width="16.7109375" style="207" customWidth="1"/>
    <col min="1288" max="1537" width="9.140625" style="207"/>
    <col min="1538" max="1538" width="30.7109375" style="207" customWidth="1"/>
    <col min="1539" max="1539" width="30.140625" style="207" customWidth="1"/>
    <col min="1540" max="1540" width="52.85546875" style="207" customWidth="1"/>
    <col min="1541" max="1541" width="13" style="207" customWidth="1"/>
    <col min="1542" max="1542" width="15.42578125" style="207" customWidth="1"/>
    <col min="1543" max="1543" width="16.7109375" style="207" customWidth="1"/>
    <col min="1544" max="1793" width="9.140625" style="207"/>
    <col min="1794" max="1794" width="30.7109375" style="207" customWidth="1"/>
    <col min="1795" max="1795" width="30.140625" style="207" customWidth="1"/>
    <col min="1796" max="1796" width="52.85546875" style="207" customWidth="1"/>
    <col min="1797" max="1797" width="13" style="207" customWidth="1"/>
    <col min="1798" max="1798" width="15.42578125" style="207" customWidth="1"/>
    <col min="1799" max="1799" width="16.7109375" style="207" customWidth="1"/>
    <col min="1800" max="2049" width="9.140625" style="207"/>
    <col min="2050" max="2050" width="30.7109375" style="207" customWidth="1"/>
    <col min="2051" max="2051" width="30.140625" style="207" customWidth="1"/>
    <col min="2052" max="2052" width="52.85546875" style="207" customWidth="1"/>
    <col min="2053" max="2053" width="13" style="207" customWidth="1"/>
    <col min="2054" max="2054" width="15.42578125" style="207" customWidth="1"/>
    <col min="2055" max="2055" width="16.7109375" style="207" customWidth="1"/>
    <col min="2056" max="2305" width="9.140625" style="207"/>
    <col min="2306" max="2306" width="30.7109375" style="207" customWidth="1"/>
    <col min="2307" max="2307" width="30.140625" style="207" customWidth="1"/>
    <col min="2308" max="2308" width="52.85546875" style="207" customWidth="1"/>
    <col min="2309" max="2309" width="13" style="207" customWidth="1"/>
    <col min="2310" max="2310" width="15.42578125" style="207" customWidth="1"/>
    <col min="2311" max="2311" width="16.7109375" style="207" customWidth="1"/>
    <col min="2312" max="2561" width="9.140625" style="207"/>
    <col min="2562" max="2562" width="30.7109375" style="207" customWidth="1"/>
    <col min="2563" max="2563" width="30.140625" style="207" customWidth="1"/>
    <col min="2564" max="2564" width="52.85546875" style="207" customWidth="1"/>
    <col min="2565" max="2565" width="13" style="207" customWidth="1"/>
    <col min="2566" max="2566" width="15.42578125" style="207" customWidth="1"/>
    <col min="2567" max="2567" width="16.7109375" style="207" customWidth="1"/>
    <col min="2568" max="2817" width="9.140625" style="207"/>
    <col min="2818" max="2818" width="30.7109375" style="207" customWidth="1"/>
    <col min="2819" max="2819" width="30.140625" style="207" customWidth="1"/>
    <col min="2820" max="2820" width="52.85546875" style="207" customWidth="1"/>
    <col min="2821" max="2821" width="13" style="207" customWidth="1"/>
    <col min="2822" max="2822" width="15.42578125" style="207" customWidth="1"/>
    <col min="2823" max="2823" width="16.7109375" style="207" customWidth="1"/>
    <col min="2824" max="3073" width="9.140625" style="207"/>
    <col min="3074" max="3074" width="30.7109375" style="207" customWidth="1"/>
    <col min="3075" max="3075" width="30.140625" style="207" customWidth="1"/>
    <col min="3076" max="3076" width="52.85546875" style="207" customWidth="1"/>
    <col min="3077" max="3077" width="13" style="207" customWidth="1"/>
    <col min="3078" max="3078" width="15.42578125" style="207" customWidth="1"/>
    <col min="3079" max="3079" width="16.7109375" style="207" customWidth="1"/>
    <col min="3080" max="3329" width="9.140625" style="207"/>
    <col min="3330" max="3330" width="30.7109375" style="207" customWidth="1"/>
    <col min="3331" max="3331" width="30.140625" style="207" customWidth="1"/>
    <col min="3332" max="3332" width="52.85546875" style="207" customWidth="1"/>
    <col min="3333" max="3333" width="13" style="207" customWidth="1"/>
    <col min="3334" max="3334" width="15.42578125" style="207" customWidth="1"/>
    <col min="3335" max="3335" width="16.7109375" style="207" customWidth="1"/>
    <col min="3336" max="3585" width="9.140625" style="207"/>
    <col min="3586" max="3586" width="30.7109375" style="207" customWidth="1"/>
    <col min="3587" max="3587" width="30.140625" style="207" customWidth="1"/>
    <col min="3588" max="3588" width="52.85546875" style="207" customWidth="1"/>
    <col min="3589" max="3589" width="13" style="207" customWidth="1"/>
    <col min="3590" max="3590" width="15.42578125" style="207" customWidth="1"/>
    <col min="3591" max="3591" width="16.7109375" style="207" customWidth="1"/>
    <col min="3592" max="3841" width="9.140625" style="207"/>
    <col min="3842" max="3842" width="30.7109375" style="207" customWidth="1"/>
    <col min="3843" max="3843" width="30.140625" style="207" customWidth="1"/>
    <col min="3844" max="3844" width="52.85546875" style="207" customWidth="1"/>
    <col min="3845" max="3845" width="13" style="207" customWidth="1"/>
    <col min="3846" max="3846" width="15.42578125" style="207" customWidth="1"/>
    <col min="3847" max="3847" width="16.7109375" style="207" customWidth="1"/>
    <col min="3848" max="4097" width="9.140625" style="207"/>
    <col min="4098" max="4098" width="30.7109375" style="207" customWidth="1"/>
    <col min="4099" max="4099" width="30.140625" style="207" customWidth="1"/>
    <col min="4100" max="4100" width="52.85546875" style="207" customWidth="1"/>
    <col min="4101" max="4101" width="13" style="207" customWidth="1"/>
    <col min="4102" max="4102" width="15.42578125" style="207" customWidth="1"/>
    <col min="4103" max="4103" width="16.7109375" style="207" customWidth="1"/>
    <col min="4104" max="4353" width="9.140625" style="207"/>
    <col min="4354" max="4354" width="30.7109375" style="207" customWidth="1"/>
    <col min="4355" max="4355" width="30.140625" style="207" customWidth="1"/>
    <col min="4356" max="4356" width="52.85546875" style="207" customWidth="1"/>
    <col min="4357" max="4357" width="13" style="207" customWidth="1"/>
    <col min="4358" max="4358" width="15.42578125" style="207" customWidth="1"/>
    <col min="4359" max="4359" width="16.7109375" style="207" customWidth="1"/>
    <col min="4360" max="4609" width="9.140625" style="207"/>
    <col min="4610" max="4610" width="30.7109375" style="207" customWidth="1"/>
    <col min="4611" max="4611" width="30.140625" style="207" customWidth="1"/>
    <col min="4612" max="4612" width="52.85546875" style="207" customWidth="1"/>
    <col min="4613" max="4613" width="13" style="207" customWidth="1"/>
    <col min="4614" max="4614" width="15.42578125" style="207" customWidth="1"/>
    <col min="4615" max="4615" width="16.7109375" style="207" customWidth="1"/>
    <col min="4616" max="4865" width="9.140625" style="207"/>
    <col min="4866" max="4866" width="30.7109375" style="207" customWidth="1"/>
    <col min="4867" max="4867" width="30.140625" style="207" customWidth="1"/>
    <col min="4868" max="4868" width="52.85546875" style="207" customWidth="1"/>
    <col min="4869" max="4869" width="13" style="207" customWidth="1"/>
    <col min="4870" max="4870" width="15.42578125" style="207" customWidth="1"/>
    <col min="4871" max="4871" width="16.7109375" style="207" customWidth="1"/>
    <col min="4872" max="5121" width="9.140625" style="207"/>
    <col min="5122" max="5122" width="30.7109375" style="207" customWidth="1"/>
    <col min="5123" max="5123" width="30.140625" style="207" customWidth="1"/>
    <col min="5124" max="5124" width="52.85546875" style="207" customWidth="1"/>
    <col min="5125" max="5125" width="13" style="207" customWidth="1"/>
    <col min="5126" max="5126" width="15.42578125" style="207" customWidth="1"/>
    <col min="5127" max="5127" width="16.7109375" style="207" customWidth="1"/>
    <col min="5128" max="5377" width="9.140625" style="207"/>
    <col min="5378" max="5378" width="30.7109375" style="207" customWidth="1"/>
    <col min="5379" max="5379" width="30.140625" style="207" customWidth="1"/>
    <col min="5380" max="5380" width="52.85546875" style="207" customWidth="1"/>
    <col min="5381" max="5381" width="13" style="207" customWidth="1"/>
    <col min="5382" max="5382" width="15.42578125" style="207" customWidth="1"/>
    <col min="5383" max="5383" width="16.7109375" style="207" customWidth="1"/>
    <col min="5384" max="5633" width="9.140625" style="207"/>
    <col min="5634" max="5634" width="30.7109375" style="207" customWidth="1"/>
    <col min="5635" max="5635" width="30.140625" style="207" customWidth="1"/>
    <col min="5636" max="5636" width="52.85546875" style="207" customWidth="1"/>
    <col min="5637" max="5637" width="13" style="207" customWidth="1"/>
    <col min="5638" max="5638" width="15.42578125" style="207" customWidth="1"/>
    <col min="5639" max="5639" width="16.7109375" style="207" customWidth="1"/>
    <col min="5640" max="5889" width="9.140625" style="207"/>
    <col min="5890" max="5890" width="30.7109375" style="207" customWidth="1"/>
    <col min="5891" max="5891" width="30.140625" style="207" customWidth="1"/>
    <col min="5892" max="5892" width="52.85546875" style="207" customWidth="1"/>
    <col min="5893" max="5893" width="13" style="207" customWidth="1"/>
    <col min="5894" max="5894" width="15.42578125" style="207" customWidth="1"/>
    <col min="5895" max="5895" width="16.7109375" style="207" customWidth="1"/>
    <col min="5896" max="6145" width="9.140625" style="207"/>
    <col min="6146" max="6146" width="30.7109375" style="207" customWidth="1"/>
    <col min="6147" max="6147" width="30.140625" style="207" customWidth="1"/>
    <col min="6148" max="6148" width="52.85546875" style="207" customWidth="1"/>
    <col min="6149" max="6149" width="13" style="207" customWidth="1"/>
    <col min="6150" max="6150" width="15.42578125" style="207" customWidth="1"/>
    <col min="6151" max="6151" width="16.7109375" style="207" customWidth="1"/>
    <col min="6152" max="6401" width="9.140625" style="207"/>
    <col min="6402" max="6402" width="30.7109375" style="207" customWidth="1"/>
    <col min="6403" max="6403" width="30.140625" style="207" customWidth="1"/>
    <col min="6404" max="6404" width="52.85546875" style="207" customWidth="1"/>
    <col min="6405" max="6405" width="13" style="207" customWidth="1"/>
    <col min="6406" max="6406" width="15.42578125" style="207" customWidth="1"/>
    <col min="6407" max="6407" width="16.7109375" style="207" customWidth="1"/>
    <col min="6408" max="6657" width="9.140625" style="207"/>
    <col min="6658" max="6658" width="30.7109375" style="207" customWidth="1"/>
    <col min="6659" max="6659" width="30.140625" style="207" customWidth="1"/>
    <col min="6660" max="6660" width="52.85546875" style="207" customWidth="1"/>
    <col min="6661" max="6661" width="13" style="207" customWidth="1"/>
    <col min="6662" max="6662" width="15.42578125" style="207" customWidth="1"/>
    <col min="6663" max="6663" width="16.7109375" style="207" customWidth="1"/>
    <col min="6664" max="6913" width="9.140625" style="207"/>
    <col min="6914" max="6914" width="30.7109375" style="207" customWidth="1"/>
    <col min="6915" max="6915" width="30.140625" style="207" customWidth="1"/>
    <col min="6916" max="6916" width="52.85546875" style="207" customWidth="1"/>
    <col min="6917" max="6917" width="13" style="207" customWidth="1"/>
    <col min="6918" max="6918" width="15.42578125" style="207" customWidth="1"/>
    <col min="6919" max="6919" width="16.7109375" style="207" customWidth="1"/>
    <col min="6920" max="7169" width="9.140625" style="207"/>
    <col min="7170" max="7170" width="30.7109375" style="207" customWidth="1"/>
    <col min="7171" max="7171" width="30.140625" style="207" customWidth="1"/>
    <col min="7172" max="7172" width="52.85546875" style="207" customWidth="1"/>
    <col min="7173" max="7173" width="13" style="207" customWidth="1"/>
    <col min="7174" max="7174" width="15.42578125" style="207" customWidth="1"/>
    <col min="7175" max="7175" width="16.7109375" style="207" customWidth="1"/>
    <col min="7176" max="7425" width="9.140625" style="207"/>
    <col min="7426" max="7426" width="30.7109375" style="207" customWidth="1"/>
    <col min="7427" max="7427" width="30.140625" style="207" customWidth="1"/>
    <col min="7428" max="7428" width="52.85546875" style="207" customWidth="1"/>
    <col min="7429" max="7429" width="13" style="207" customWidth="1"/>
    <col min="7430" max="7430" width="15.42578125" style="207" customWidth="1"/>
    <col min="7431" max="7431" width="16.7109375" style="207" customWidth="1"/>
    <col min="7432" max="7681" width="9.140625" style="207"/>
    <col min="7682" max="7682" width="30.7109375" style="207" customWidth="1"/>
    <col min="7683" max="7683" width="30.140625" style="207" customWidth="1"/>
    <col min="7684" max="7684" width="52.85546875" style="207" customWidth="1"/>
    <col min="7685" max="7685" width="13" style="207" customWidth="1"/>
    <col min="7686" max="7686" width="15.42578125" style="207" customWidth="1"/>
    <col min="7687" max="7687" width="16.7109375" style="207" customWidth="1"/>
    <col min="7688" max="7937" width="9.140625" style="207"/>
    <col min="7938" max="7938" width="30.7109375" style="207" customWidth="1"/>
    <col min="7939" max="7939" width="30.140625" style="207" customWidth="1"/>
    <col min="7940" max="7940" width="52.85546875" style="207" customWidth="1"/>
    <col min="7941" max="7941" width="13" style="207" customWidth="1"/>
    <col min="7942" max="7942" width="15.42578125" style="207" customWidth="1"/>
    <col min="7943" max="7943" width="16.7109375" style="207" customWidth="1"/>
    <col min="7944" max="8193" width="9.140625" style="207"/>
    <col min="8194" max="8194" width="30.7109375" style="207" customWidth="1"/>
    <col min="8195" max="8195" width="30.140625" style="207" customWidth="1"/>
    <col min="8196" max="8196" width="52.85546875" style="207" customWidth="1"/>
    <col min="8197" max="8197" width="13" style="207" customWidth="1"/>
    <col min="8198" max="8198" width="15.42578125" style="207" customWidth="1"/>
    <col min="8199" max="8199" width="16.7109375" style="207" customWidth="1"/>
    <col min="8200" max="8449" width="9.140625" style="207"/>
    <col min="8450" max="8450" width="30.7109375" style="207" customWidth="1"/>
    <col min="8451" max="8451" width="30.140625" style="207" customWidth="1"/>
    <col min="8452" max="8452" width="52.85546875" style="207" customWidth="1"/>
    <col min="8453" max="8453" width="13" style="207" customWidth="1"/>
    <col min="8454" max="8454" width="15.42578125" style="207" customWidth="1"/>
    <col min="8455" max="8455" width="16.7109375" style="207" customWidth="1"/>
    <col min="8456" max="8705" width="9.140625" style="207"/>
    <col min="8706" max="8706" width="30.7109375" style="207" customWidth="1"/>
    <col min="8707" max="8707" width="30.140625" style="207" customWidth="1"/>
    <col min="8708" max="8708" width="52.85546875" style="207" customWidth="1"/>
    <col min="8709" max="8709" width="13" style="207" customWidth="1"/>
    <col min="8710" max="8710" width="15.42578125" style="207" customWidth="1"/>
    <col min="8711" max="8711" width="16.7109375" style="207" customWidth="1"/>
    <col min="8712" max="8961" width="9.140625" style="207"/>
    <col min="8962" max="8962" width="30.7109375" style="207" customWidth="1"/>
    <col min="8963" max="8963" width="30.140625" style="207" customWidth="1"/>
    <col min="8964" max="8964" width="52.85546875" style="207" customWidth="1"/>
    <col min="8965" max="8965" width="13" style="207" customWidth="1"/>
    <col min="8966" max="8966" width="15.42578125" style="207" customWidth="1"/>
    <col min="8967" max="8967" width="16.7109375" style="207" customWidth="1"/>
    <col min="8968" max="9217" width="9.140625" style="207"/>
    <col min="9218" max="9218" width="30.7109375" style="207" customWidth="1"/>
    <col min="9219" max="9219" width="30.140625" style="207" customWidth="1"/>
    <col min="9220" max="9220" width="52.85546875" style="207" customWidth="1"/>
    <col min="9221" max="9221" width="13" style="207" customWidth="1"/>
    <col min="9222" max="9222" width="15.42578125" style="207" customWidth="1"/>
    <col min="9223" max="9223" width="16.7109375" style="207" customWidth="1"/>
    <col min="9224" max="9473" width="9.140625" style="207"/>
    <col min="9474" max="9474" width="30.7109375" style="207" customWidth="1"/>
    <col min="9475" max="9475" width="30.140625" style="207" customWidth="1"/>
    <col min="9476" max="9476" width="52.85546875" style="207" customWidth="1"/>
    <col min="9477" max="9477" width="13" style="207" customWidth="1"/>
    <col min="9478" max="9478" width="15.42578125" style="207" customWidth="1"/>
    <col min="9479" max="9479" width="16.7109375" style="207" customWidth="1"/>
    <col min="9480" max="9729" width="9.140625" style="207"/>
    <col min="9730" max="9730" width="30.7109375" style="207" customWidth="1"/>
    <col min="9731" max="9731" width="30.140625" style="207" customWidth="1"/>
    <col min="9732" max="9732" width="52.85546875" style="207" customWidth="1"/>
    <col min="9733" max="9733" width="13" style="207" customWidth="1"/>
    <col min="9734" max="9734" width="15.42578125" style="207" customWidth="1"/>
    <col min="9735" max="9735" width="16.7109375" style="207" customWidth="1"/>
    <col min="9736" max="9985" width="9.140625" style="207"/>
    <col min="9986" max="9986" width="30.7109375" style="207" customWidth="1"/>
    <col min="9987" max="9987" width="30.140625" style="207" customWidth="1"/>
    <col min="9988" max="9988" width="52.85546875" style="207" customWidth="1"/>
    <col min="9989" max="9989" width="13" style="207" customWidth="1"/>
    <col min="9990" max="9990" width="15.42578125" style="207" customWidth="1"/>
    <col min="9991" max="9991" width="16.7109375" style="207" customWidth="1"/>
    <col min="9992" max="10241" width="9.140625" style="207"/>
    <col min="10242" max="10242" width="30.7109375" style="207" customWidth="1"/>
    <col min="10243" max="10243" width="30.140625" style="207" customWidth="1"/>
    <col min="10244" max="10244" width="52.85546875" style="207" customWidth="1"/>
    <col min="10245" max="10245" width="13" style="207" customWidth="1"/>
    <col min="10246" max="10246" width="15.42578125" style="207" customWidth="1"/>
    <col min="10247" max="10247" width="16.7109375" style="207" customWidth="1"/>
    <col min="10248" max="10497" width="9.140625" style="207"/>
    <col min="10498" max="10498" width="30.7109375" style="207" customWidth="1"/>
    <col min="10499" max="10499" width="30.140625" style="207" customWidth="1"/>
    <col min="10500" max="10500" width="52.85546875" style="207" customWidth="1"/>
    <col min="10501" max="10501" width="13" style="207" customWidth="1"/>
    <col min="10502" max="10502" width="15.42578125" style="207" customWidth="1"/>
    <col min="10503" max="10503" width="16.7109375" style="207" customWidth="1"/>
    <col min="10504" max="10753" width="9.140625" style="207"/>
    <col min="10754" max="10754" width="30.7109375" style="207" customWidth="1"/>
    <col min="10755" max="10755" width="30.140625" style="207" customWidth="1"/>
    <col min="10756" max="10756" width="52.85546875" style="207" customWidth="1"/>
    <col min="10757" max="10757" width="13" style="207" customWidth="1"/>
    <col min="10758" max="10758" width="15.42578125" style="207" customWidth="1"/>
    <col min="10759" max="10759" width="16.7109375" style="207" customWidth="1"/>
    <col min="10760" max="11009" width="9.140625" style="207"/>
    <col min="11010" max="11010" width="30.7109375" style="207" customWidth="1"/>
    <col min="11011" max="11011" width="30.140625" style="207" customWidth="1"/>
    <col min="11012" max="11012" width="52.85546875" style="207" customWidth="1"/>
    <col min="11013" max="11013" width="13" style="207" customWidth="1"/>
    <col min="11014" max="11014" width="15.42578125" style="207" customWidth="1"/>
    <col min="11015" max="11015" width="16.7109375" style="207" customWidth="1"/>
    <col min="11016" max="11265" width="9.140625" style="207"/>
    <col min="11266" max="11266" width="30.7109375" style="207" customWidth="1"/>
    <col min="11267" max="11267" width="30.140625" style="207" customWidth="1"/>
    <col min="11268" max="11268" width="52.85546875" style="207" customWidth="1"/>
    <col min="11269" max="11269" width="13" style="207" customWidth="1"/>
    <col min="11270" max="11270" width="15.42578125" style="207" customWidth="1"/>
    <col min="11271" max="11271" width="16.7109375" style="207" customWidth="1"/>
    <col min="11272" max="11521" width="9.140625" style="207"/>
    <col min="11522" max="11522" width="30.7109375" style="207" customWidth="1"/>
    <col min="11523" max="11523" width="30.140625" style="207" customWidth="1"/>
    <col min="11524" max="11524" width="52.85546875" style="207" customWidth="1"/>
    <col min="11525" max="11525" width="13" style="207" customWidth="1"/>
    <col min="11526" max="11526" width="15.42578125" style="207" customWidth="1"/>
    <col min="11527" max="11527" width="16.7109375" style="207" customWidth="1"/>
    <col min="11528" max="11777" width="9.140625" style="207"/>
    <col min="11778" max="11778" width="30.7109375" style="207" customWidth="1"/>
    <col min="11779" max="11779" width="30.140625" style="207" customWidth="1"/>
    <col min="11780" max="11780" width="52.85546875" style="207" customWidth="1"/>
    <col min="11781" max="11781" width="13" style="207" customWidth="1"/>
    <col min="11782" max="11782" width="15.42578125" style="207" customWidth="1"/>
    <col min="11783" max="11783" width="16.7109375" style="207" customWidth="1"/>
    <col min="11784" max="12033" width="9.140625" style="207"/>
    <col min="12034" max="12034" width="30.7109375" style="207" customWidth="1"/>
    <col min="12035" max="12035" width="30.140625" style="207" customWidth="1"/>
    <col min="12036" max="12036" width="52.85546875" style="207" customWidth="1"/>
    <col min="12037" max="12037" width="13" style="207" customWidth="1"/>
    <col min="12038" max="12038" width="15.42578125" style="207" customWidth="1"/>
    <col min="12039" max="12039" width="16.7109375" style="207" customWidth="1"/>
    <col min="12040" max="12289" width="9.140625" style="207"/>
    <col min="12290" max="12290" width="30.7109375" style="207" customWidth="1"/>
    <col min="12291" max="12291" width="30.140625" style="207" customWidth="1"/>
    <col min="12292" max="12292" width="52.85546875" style="207" customWidth="1"/>
    <col min="12293" max="12293" width="13" style="207" customWidth="1"/>
    <col min="12294" max="12294" width="15.42578125" style="207" customWidth="1"/>
    <col min="12295" max="12295" width="16.7109375" style="207" customWidth="1"/>
    <col min="12296" max="12545" width="9.140625" style="207"/>
    <col min="12546" max="12546" width="30.7109375" style="207" customWidth="1"/>
    <col min="12547" max="12547" width="30.140625" style="207" customWidth="1"/>
    <col min="12548" max="12548" width="52.85546875" style="207" customWidth="1"/>
    <col min="12549" max="12549" width="13" style="207" customWidth="1"/>
    <col min="12550" max="12550" width="15.42578125" style="207" customWidth="1"/>
    <col min="12551" max="12551" width="16.7109375" style="207" customWidth="1"/>
    <col min="12552" max="12801" width="9.140625" style="207"/>
    <col min="12802" max="12802" width="30.7109375" style="207" customWidth="1"/>
    <col min="12803" max="12803" width="30.140625" style="207" customWidth="1"/>
    <col min="12804" max="12804" width="52.85546875" style="207" customWidth="1"/>
    <col min="12805" max="12805" width="13" style="207" customWidth="1"/>
    <col min="12806" max="12806" width="15.42578125" style="207" customWidth="1"/>
    <col min="12807" max="12807" width="16.7109375" style="207" customWidth="1"/>
    <col min="12808" max="13057" width="9.140625" style="207"/>
    <col min="13058" max="13058" width="30.7109375" style="207" customWidth="1"/>
    <col min="13059" max="13059" width="30.140625" style="207" customWidth="1"/>
    <col min="13060" max="13060" width="52.85546875" style="207" customWidth="1"/>
    <col min="13061" max="13061" width="13" style="207" customWidth="1"/>
    <col min="13062" max="13062" width="15.42578125" style="207" customWidth="1"/>
    <col min="13063" max="13063" width="16.7109375" style="207" customWidth="1"/>
    <col min="13064" max="13313" width="9.140625" style="207"/>
    <col min="13314" max="13314" width="30.7109375" style="207" customWidth="1"/>
    <col min="13315" max="13315" width="30.140625" style="207" customWidth="1"/>
    <col min="13316" max="13316" width="52.85546875" style="207" customWidth="1"/>
    <col min="13317" max="13317" width="13" style="207" customWidth="1"/>
    <col min="13318" max="13318" width="15.42578125" style="207" customWidth="1"/>
    <col min="13319" max="13319" width="16.7109375" style="207" customWidth="1"/>
    <col min="13320" max="13569" width="9.140625" style="207"/>
    <col min="13570" max="13570" width="30.7109375" style="207" customWidth="1"/>
    <col min="13571" max="13571" width="30.140625" style="207" customWidth="1"/>
    <col min="13572" max="13572" width="52.85546875" style="207" customWidth="1"/>
    <col min="13573" max="13573" width="13" style="207" customWidth="1"/>
    <col min="13574" max="13574" width="15.42578125" style="207" customWidth="1"/>
    <col min="13575" max="13575" width="16.7109375" style="207" customWidth="1"/>
    <col min="13576" max="13825" width="9.140625" style="207"/>
    <col min="13826" max="13826" width="30.7109375" style="207" customWidth="1"/>
    <col min="13827" max="13827" width="30.140625" style="207" customWidth="1"/>
    <col min="13828" max="13828" width="52.85546875" style="207" customWidth="1"/>
    <col min="13829" max="13829" width="13" style="207" customWidth="1"/>
    <col min="13830" max="13830" width="15.42578125" style="207" customWidth="1"/>
    <col min="13831" max="13831" width="16.7109375" style="207" customWidth="1"/>
    <col min="13832" max="14081" width="9.140625" style="207"/>
    <col min="14082" max="14082" width="30.7109375" style="207" customWidth="1"/>
    <col min="14083" max="14083" width="30.140625" style="207" customWidth="1"/>
    <col min="14084" max="14084" width="52.85546875" style="207" customWidth="1"/>
    <col min="14085" max="14085" width="13" style="207" customWidth="1"/>
    <col min="14086" max="14086" width="15.42578125" style="207" customWidth="1"/>
    <col min="14087" max="14087" width="16.7109375" style="207" customWidth="1"/>
    <col min="14088" max="14337" width="9.140625" style="207"/>
    <col min="14338" max="14338" width="30.7109375" style="207" customWidth="1"/>
    <col min="14339" max="14339" width="30.140625" style="207" customWidth="1"/>
    <col min="14340" max="14340" width="52.85546875" style="207" customWidth="1"/>
    <col min="14341" max="14341" width="13" style="207" customWidth="1"/>
    <col min="14342" max="14342" width="15.42578125" style="207" customWidth="1"/>
    <col min="14343" max="14343" width="16.7109375" style="207" customWidth="1"/>
    <col min="14344" max="14593" width="9.140625" style="207"/>
    <col min="14594" max="14594" width="30.7109375" style="207" customWidth="1"/>
    <col min="14595" max="14595" width="30.140625" style="207" customWidth="1"/>
    <col min="14596" max="14596" width="52.85546875" style="207" customWidth="1"/>
    <col min="14597" max="14597" width="13" style="207" customWidth="1"/>
    <col min="14598" max="14598" width="15.42578125" style="207" customWidth="1"/>
    <col min="14599" max="14599" width="16.7109375" style="207" customWidth="1"/>
    <col min="14600" max="14849" width="9.140625" style="207"/>
    <col min="14850" max="14850" width="30.7109375" style="207" customWidth="1"/>
    <col min="14851" max="14851" width="30.140625" style="207" customWidth="1"/>
    <col min="14852" max="14852" width="52.85546875" style="207" customWidth="1"/>
    <col min="14853" max="14853" width="13" style="207" customWidth="1"/>
    <col min="14854" max="14854" width="15.42578125" style="207" customWidth="1"/>
    <col min="14855" max="14855" width="16.7109375" style="207" customWidth="1"/>
    <col min="14856" max="15105" width="9.140625" style="207"/>
    <col min="15106" max="15106" width="30.7109375" style="207" customWidth="1"/>
    <col min="15107" max="15107" width="30.140625" style="207" customWidth="1"/>
    <col min="15108" max="15108" width="52.85546875" style="207" customWidth="1"/>
    <col min="15109" max="15109" width="13" style="207" customWidth="1"/>
    <col min="15110" max="15110" width="15.42578125" style="207" customWidth="1"/>
    <col min="15111" max="15111" width="16.7109375" style="207" customWidth="1"/>
    <col min="15112" max="15361" width="9.140625" style="207"/>
    <col min="15362" max="15362" width="30.7109375" style="207" customWidth="1"/>
    <col min="15363" max="15363" width="30.140625" style="207" customWidth="1"/>
    <col min="15364" max="15364" width="52.85546875" style="207" customWidth="1"/>
    <col min="15365" max="15365" width="13" style="207" customWidth="1"/>
    <col min="15366" max="15366" width="15.42578125" style="207" customWidth="1"/>
    <col min="15367" max="15367" width="16.7109375" style="207" customWidth="1"/>
    <col min="15368" max="15617" width="9.140625" style="207"/>
    <col min="15618" max="15618" width="30.7109375" style="207" customWidth="1"/>
    <col min="15619" max="15619" width="30.140625" style="207" customWidth="1"/>
    <col min="15620" max="15620" width="52.85546875" style="207" customWidth="1"/>
    <col min="15621" max="15621" width="13" style="207" customWidth="1"/>
    <col min="15622" max="15622" width="15.42578125" style="207" customWidth="1"/>
    <col min="15623" max="15623" width="16.7109375" style="207" customWidth="1"/>
    <col min="15624" max="15873" width="9.140625" style="207"/>
    <col min="15874" max="15874" width="30.7109375" style="207" customWidth="1"/>
    <col min="15875" max="15875" width="30.140625" style="207" customWidth="1"/>
    <col min="15876" max="15876" width="52.85546875" style="207" customWidth="1"/>
    <col min="15877" max="15877" width="13" style="207" customWidth="1"/>
    <col min="15878" max="15878" width="15.42578125" style="207" customWidth="1"/>
    <col min="15879" max="15879" width="16.7109375" style="207" customWidth="1"/>
    <col min="15880" max="16129" width="9.140625" style="207"/>
    <col min="16130" max="16130" width="30.7109375" style="207" customWidth="1"/>
    <col min="16131" max="16131" width="30.140625" style="207" customWidth="1"/>
    <col min="16132" max="16132" width="52.85546875" style="207" customWidth="1"/>
    <col min="16133" max="16133" width="13" style="207" customWidth="1"/>
    <col min="16134" max="16134" width="15.42578125" style="207" customWidth="1"/>
    <col min="16135" max="16135" width="16.7109375" style="207" customWidth="1"/>
    <col min="16136" max="16384" width="9.140625" style="207"/>
  </cols>
  <sheetData>
    <row r="1" spans="1:7" s="201" customFormat="1" ht="36" x14ac:dyDescent="0.25">
      <c r="B1" s="197" t="s">
        <v>706</v>
      </c>
      <c r="C1" s="197" t="s">
        <v>707</v>
      </c>
      <c r="D1" s="198" t="s">
        <v>51</v>
      </c>
      <c r="E1" s="198" t="s">
        <v>3</v>
      </c>
      <c r="F1" s="199" t="s">
        <v>5</v>
      </c>
      <c r="G1" s="200" t="s">
        <v>708</v>
      </c>
    </row>
    <row r="2" spans="1:7" ht="20.100000000000001" customHeight="1" x14ac:dyDescent="0.25">
      <c r="A2" s="207" t="str">
        <f>+G2</f>
        <v>2.3.2.2.01</v>
      </c>
      <c r="B2" s="202" t="s">
        <v>184</v>
      </c>
      <c r="C2" s="202" t="s">
        <v>709</v>
      </c>
      <c r="D2" s="203" t="s">
        <v>710</v>
      </c>
      <c r="E2" s="204" t="s">
        <v>711</v>
      </c>
      <c r="F2" s="205">
        <v>944</v>
      </c>
      <c r="G2" s="206" t="s">
        <v>712</v>
      </c>
    </row>
    <row r="3" spans="1:7" x14ac:dyDescent="0.25">
      <c r="A3" s="207" t="str">
        <f t="shared" ref="A3:A67" si="0">+G3</f>
        <v>2.3.2.2.01</v>
      </c>
      <c r="B3" s="202" t="s">
        <v>184</v>
      </c>
      <c r="C3" s="202" t="s">
        <v>709</v>
      </c>
      <c r="D3" s="203" t="s">
        <v>713</v>
      </c>
      <c r="E3" s="204" t="s">
        <v>711</v>
      </c>
      <c r="F3" s="205">
        <v>590</v>
      </c>
      <c r="G3" s="206" t="s">
        <v>712</v>
      </c>
    </row>
    <row r="4" spans="1:7" ht="24" x14ac:dyDescent="0.25">
      <c r="A4" s="207" t="str">
        <f t="shared" si="0"/>
        <v>2.3.1.1.01</v>
      </c>
      <c r="B4" s="208" t="s">
        <v>175</v>
      </c>
      <c r="C4" s="208" t="s">
        <v>714</v>
      </c>
      <c r="D4" s="208" t="s">
        <v>715</v>
      </c>
      <c r="E4" s="209" t="s">
        <v>711</v>
      </c>
      <c r="F4" s="210">
        <v>5000.5</v>
      </c>
      <c r="G4" s="211" t="s">
        <v>716</v>
      </c>
    </row>
    <row r="5" spans="1:7" ht="24" x14ac:dyDescent="0.25">
      <c r="A5" s="207" t="str">
        <f t="shared" si="0"/>
        <v>2.3.1.1.01</v>
      </c>
      <c r="B5" s="208" t="s">
        <v>175</v>
      </c>
      <c r="C5" s="208" t="s">
        <v>714</v>
      </c>
      <c r="D5" s="208" t="s">
        <v>717</v>
      </c>
      <c r="E5" s="209" t="s">
        <v>711</v>
      </c>
      <c r="F5" s="210">
        <v>10133.5</v>
      </c>
      <c r="G5" s="211" t="s">
        <v>716</v>
      </c>
    </row>
    <row r="6" spans="1:7" ht="24" x14ac:dyDescent="0.25">
      <c r="A6" s="207" t="str">
        <f t="shared" si="0"/>
        <v>2.3.1.1.01</v>
      </c>
      <c r="B6" s="208" t="s">
        <v>175</v>
      </c>
      <c r="C6" s="208" t="s">
        <v>714</v>
      </c>
      <c r="D6" s="208" t="s">
        <v>718</v>
      </c>
      <c r="E6" s="209" t="s">
        <v>711</v>
      </c>
      <c r="F6" s="210">
        <v>25488</v>
      </c>
      <c r="G6" s="211" t="s">
        <v>716</v>
      </c>
    </row>
    <row r="7" spans="1:7" ht="24" x14ac:dyDescent="0.25">
      <c r="A7" s="207" t="str">
        <f t="shared" si="0"/>
        <v>2.3.1.1.01</v>
      </c>
      <c r="B7" s="208" t="s">
        <v>175</v>
      </c>
      <c r="C7" s="208" t="s">
        <v>714</v>
      </c>
      <c r="D7" s="208" t="s">
        <v>719</v>
      </c>
      <c r="E7" s="209" t="s">
        <v>711</v>
      </c>
      <c r="F7" s="210">
        <v>61419</v>
      </c>
      <c r="G7" s="211" t="s">
        <v>716</v>
      </c>
    </row>
    <row r="8" spans="1:7" ht="21.95" customHeight="1" x14ac:dyDescent="0.25">
      <c r="A8" s="207" t="str">
        <f t="shared" si="0"/>
        <v>2.3.1.1.01</v>
      </c>
      <c r="B8" s="208" t="s">
        <v>175</v>
      </c>
      <c r="C8" s="208" t="s">
        <v>714</v>
      </c>
      <c r="D8" s="208" t="s">
        <v>720</v>
      </c>
      <c r="E8" s="209" t="s">
        <v>711</v>
      </c>
      <c r="F8" s="210">
        <v>33435.300000000003</v>
      </c>
      <c r="G8" s="211" t="s">
        <v>716</v>
      </c>
    </row>
    <row r="9" spans="1:7" ht="17.100000000000001" customHeight="1" x14ac:dyDescent="0.25">
      <c r="A9" s="207" t="str">
        <f t="shared" si="0"/>
        <v>2.3.1.1.01</v>
      </c>
      <c r="B9" s="208" t="s">
        <v>175</v>
      </c>
      <c r="C9" s="208" t="s">
        <v>714</v>
      </c>
      <c r="D9" s="208" t="s">
        <v>721</v>
      </c>
      <c r="E9" s="209" t="s">
        <v>711</v>
      </c>
      <c r="F9" s="210">
        <v>9410.5</v>
      </c>
      <c r="G9" s="211" t="s">
        <v>716</v>
      </c>
    </row>
    <row r="10" spans="1:7" ht="18.95" customHeight="1" x14ac:dyDescent="0.25">
      <c r="A10" s="207" t="str">
        <f t="shared" si="0"/>
        <v>2.3.1.1.01</v>
      </c>
      <c r="B10" s="208" t="s">
        <v>175</v>
      </c>
      <c r="C10" s="208" t="s">
        <v>714</v>
      </c>
      <c r="D10" s="208" t="s">
        <v>722</v>
      </c>
      <c r="E10" s="209" t="s">
        <v>711</v>
      </c>
      <c r="F10" s="210">
        <v>5929.5</v>
      </c>
      <c r="G10" s="211" t="s">
        <v>716</v>
      </c>
    </row>
    <row r="11" spans="1:7" ht="17.100000000000001" customHeight="1" x14ac:dyDescent="0.25">
      <c r="A11" s="207" t="str">
        <f t="shared" si="0"/>
        <v>2.3.1.1.01</v>
      </c>
      <c r="B11" s="208" t="s">
        <v>175</v>
      </c>
      <c r="C11" s="208" t="s">
        <v>714</v>
      </c>
      <c r="D11" s="208" t="s">
        <v>723</v>
      </c>
      <c r="E11" s="209" t="s">
        <v>711</v>
      </c>
      <c r="F11" s="210">
        <v>65844</v>
      </c>
      <c r="G11" s="211" t="s">
        <v>716</v>
      </c>
    </row>
    <row r="12" spans="1:7" ht="18" customHeight="1" x14ac:dyDescent="0.25">
      <c r="A12" s="207" t="str">
        <f t="shared" si="0"/>
        <v>2.3.1.1.01</v>
      </c>
      <c r="B12" s="208" t="s">
        <v>175</v>
      </c>
      <c r="C12" s="208" t="s">
        <v>714</v>
      </c>
      <c r="D12" s="208" t="s">
        <v>724</v>
      </c>
      <c r="E12" s="209" t="s">
        <v>711</v>
      </c>
      <c r="F12" s="210">
        <v>29393.8</v>
      </c>
      <c r="G12" s="211" t="s">
        <v>716</v>
      </c>
    </row>
    <row r="13" spans="1:7" ht="18" customHeight="1" x14ac:dyDescent="0.25">
      <c r="A13" s="207" t="str">
        <f t="shared" si="0"/>
        <v>2.3.1.1.01</v>
      </c>
      <c r="B13" s="208" t="s">
        <v>175</v>
      </c>
      <c r="C13" s="208" t="s">
        <v>714</v>
      </c>
      <c r="D13" s="208" t="s">
        <v>725</v>
      </c>
      <c r="E13" s="209" t="s">
        <v>711</v>
      </c>
      <c r="F13" s="210">
        <v>27193.1</v>
      </c>
      <c r="G13" s="211" t="s">
        <v>716</v>
      </c>
    </row>
    <row r="14" spans="1:7" ht="24" x14ac:dyDescent="0.25">
      <c r="A14" s="207" t="str">
        <f t="shared" si="0"/>
        <v>2.3.1.1.01</v>
      </c>
      <c r="B14" s="208" t="s">
        <v>175</v>
      </c>
      <c r="C14" s="208" t="s">
        <v>714</v>
      </c>
      <c r="D14" s="208" t="s">
        <v>726</v>
      </c>
      <c r="E14" s="209" t="s">
        <v>711</v>
      </c>
      <c r="F14" s="210">
        <v>50380.1</v>
      </c>
      <c r="G14" s="211" t="s">
        <v>716</v>
      </c>
    </row>
    <row r="15" spans="1:7" ht="24" x14ac:dyDescent="0.25">
      <c r="A15" s="207" t="str">
        <f t="shared" si="0"/>
        <v>2.3.1.1.01</v>
      </c>
      <c r="B15" s="208" t="s">
        <v>175</v>
      </c>
      <c r="C15" s="208" t="s">
        <v>714</v>
      </c>
      <c r="D15" s="208" t="s">
        <v>727</v>
      </c>
      <c r="E15" s="209" t="s">
        <v>711</v>
      </c>
      <c r="F15" s="210">
        <v>29323</v>
      </c>
      <c r="G15" s="211" t="s">
        <v>716</v>
      </c>
    </row>
    <row r="16" spans="1:7" ht="24" x14ac:dyDescent="0.25">
      <c r="A16" s="207" t="str">
        <f t="shared" si="0"/>
        <v>2.3.1.1.01</v>
      </c>
      <c r="B16" s="208" t="s">
        <v>175</v>
      </c>
      <c r="C16" s="208" t="s">
        <v>714</v>
      </c>
      <c r="D16" s="208" t="s">
        <v>728</v>
      </c>
      <c r="E16" s="209" t="s">
        <v>711</v>
      </c>
      <c r="F16" s="210">
        <v>32833.5</v>
      </c>
      <c r="G16" s="211" t="s">
        <v>716</v>
      </c>
    </row>
    <row r="17" spans="1:10" ht="24" x14ac:dyDescent="0.25">
      <c r="A17" s="207" t="str">
        <f t="shared" si="0"/>
        <v>2.3.1.1.01</v>
      </c>
      <c r="B17" s="208" t="s">
        <v>175</v>
      </c>
      <c r="C17" s="208" t="s">
        <v>714</v>
      </c>
      <c r="D17" s="208" t="s">
        <v>729</v>
      </c>
      <c r="E17" s="209" t="s">
        <v>711</v>
      </c>
      <c r="F17" s="210">
        <v>12537.5</v>
      </c>
      <c r="G17" s="211" t="s">
        <v>716</v>
      </c>
    </row>
    <row r="18" spans="1:10" ht="24" x14ac:dyDescent="0.25">
      <c r="A18" s="207" t="str">
        <f t="shared" si="0"/>
        <v>2.3.1.1.01</v>
      </c>
      <c r="B18" s="208" t="s">
        <v>175</v>
      </c>
      <c r="C18" s="208" t="s">
        <v>714</v>
      </c>
      <c r="D18" s="208" t="s">
        <v>730</v>
      </c>
      <c r="E18" s="209" t="s">
        <v>711</v>
      </c>
      <c r="F18" s="210">
        <v>12626</v>
      </c>
      <c r="G18" s="211" t="s">
        <v>716</v>
      </c>
    </row>
    <row r="19" spans="1:10" ht="24" x14ac:dyDescent="0.25">
      <c r="A19" s="207" t="str">
        <f t="shared" si="0"/>
        <v>2.3.1.1.01</v>
      </c>
      <c r="B19" s="208" t="s">
        <v>175</v>
      </c>
      <c r="C19" s="208" t="s">
        <v>714</v>
      </c>
      <c r="D19" s="208" t="s">
        <v>731</v>
      </c>
      <c r="E19" s="209" t="s">
        <v>711</v>
      </c>
      <c r="F19" s="210">
        <v>95892.7</v>
      </c>
      <c r="G19" s="211" t="s">
        <v>716</v>
      </c>
    </row>
    <row r="20" spans="1:10" ht="22.5" customHeight="1" x14ac:dyDescent="0.25">
      <c r="A20" s="207" t="str">
        <f t="shared" si="0"/>
        <v>2.3.1.1.01</v>
      </c>
      <c r="B20" s="208" t="s">
        <v>175</v>
      </c>
      <c r="C20" s="208" t="s">
        <v>714</v>
      </c>
      <c r="D20" s="208" t="s">
        <v>732</v>
      </c>
      <c r="E20" s="209" t="s">
        <v>711</v>
      </c>
      <c r="F20" s="210">
        <v>19706</v>
      </c>
      <c r="G20" s="211" t="s">
        <v>716</v>
      </c>
      <c r="J20" s="207" t="s">
        <v>2193</v>
      </c>
    </row>
    <row r="21" spans="1:10" ht="22.5" customHeight="1" x14ac:dyDescent="0.25">
      <c r="A21" s="207" t="str">
        <f t="shared" si="0"/>
        <v>2.3.1.1.01</v>
      </c>
      <c r="B21" s="208" t="s">
        <v>175</v>
      </c>
      <c r="C21" s="208" t="s">
        <v>714</v>
      </c>
      <c r="D21" s="208" t="s">
        <v>733</v>
      </c>
      <c r="E21" s="209" t="s">
        <v>711</v>
      </c>
      <c r="F21" s="210">
        <v>30975</v>
      </c>
      <c r="G21" s="211" t="s">
        <v>716</v>
      </c>
    </row>
    <row r="22" spans="1:10" x14ac:dyDescent="0.25">
      <c r="A22" s="207" t="str">
        <f t="shared" si="0"/>
        <v>2.3.1.1.01</v>
      </c>
      <c r="B22" s="208" t="s">
        <v>175</v>
      </c>
      <c r="C22" s="208" t="s">
        <v>714</v>
      </c>
      <c r="D22" s="208" t="s">
        <v>734</v>
      </c>
      <c r="E22" s="209" t="s">
        <v>711</v>
      </c>
      <c r="F22" s="210">
        <v>15251.5</v>
      </c>
      <c r="G22" s="211" t="s">
        <v>716</v>
      </c>
    </row>
    <row r="23" spans="1:10" x14ac:dyDescent="0.25">
      <c r="A23" s="207" t="str">
        <f t="shared" si="0"/>
        <v>2.3.1.1.01</v>
      </c>
      <c r="B23" s="208" t="s">
        <v>175</v>
      </c>
      <c r="C23" s="208" t="s">
        <v>714</v>
      </c>
      <c r="D23" s="208" t="s">
        <v>735</v>
      </c>
      <c r="E23" s="209" t="s">
        <v>711</v>
      </c>
      <c r="F23" s="210">
        <v>24225.4</v>
      </c>
      <c r="G23" s="211" t="s">
        <v>716</v>
      </c>
    </row>
    <row r="24" spans="1:10" ht="15" x14ac:dyDescent="0.25">
      <c r="B24" s="378" t="s">
        <v>1886</v>
      </c>
      <c r="C24" s="208" t="s">
        <v>714</v>
      </c>
      <c r="D24" s="208"/>
      <c r="E24" s="209" t="s">
        <v>711</v>
      </c>
      <c r="F24" s="210"/>
      <c r="G24" s="378" t="s">
        <v>1886</v>
      </c>
    </row>
    <row r="25" spans="1:10" ht="22.5" customHeight="1" x14ac:dyDescent="0.25">
      <c r="A25" s="207" t="str">
        <f t="shared" si="0"/>
        <v>2.3.5.5.01</v>
      </c>
      <c r="B25" s="212" t="s">
        <v>199</v>
      </c>
      <c r="C25" s="212" t="s">
        <v>736</v>
      </c>
      <c r="D25" s="213" t="s">
        <v>737</v>
      </c>
      <c r="E25" s="214" t="s">
        <v>738</v>
      </c>
      <c r="F25" s="215">
        <v>1003</v>
      </c>
      <c r="G25" s="216" t="s">
        <v>739</v>
      </c>
    </row>
    <row r="26" spans="1:10" x14ac:dyDescent="0.25">
      <c r="A26" s="207" t="str">
        <f t="shared" si="0"/>
        <v>2.3.5.5.01</v>
      </c>
      <c r="B26" s="212" t="s">
        <v>199</v>
      </c>
      <c r="C26" s="212" t="s">
        <v>736</v>
      </c>
      <c r="D26" s="213" t="s">
        <v>740</v>
      </c>
      <c r="E26" s="214" t="s">
        <v>738</v>
      </c>
      <c r="F26" s="215">
        <v>1003</v>
      </c>
      <c r="G26" s="216" t="s">
        <v>739</v>
      </c>
    </row>
    <row r="27" spans="1:10" ht="24" customHeight="1" x14ac:dyDescent="0.25">
      <c r="A27" s="207" t="str">
        <f t="shared" si="0"/>
        <v>2.3.5.5.01</v>
      </c>
      <c r="B27" s="212" t="s">
        <v>199</v>
      </c>
      <c r="C27" s="212" t="s">
        <v>736</v>
      </c>
      <c r="D27" s="213" t="s">
        <v>741</v>
      </c>
      <c r="E27" s="214" t="s">
        <v>738</v>
      </c>
      <c r="F27" s="215">
        <v>3009</v>
      </c>
      <c r="G27" s="216" t="s">
        <v>739</v>
      </c>
    </row>
    <row r="28" spans="1:10" x14ac:dyDescent="0.25">
      <c r="A28" s="207" t="str">
        <f t="shared" si="0"/>
        <v>2.3.5.5.01</v>
      </c>
      <c r="B28" s="212" t="s">
        <v>199</v>
      </c>
      <c r="C28" s="212" t="s">
        <v>736</v>
      </c>
      <c r="D28" s="213" t="s">
        <v>742</v>
      </c>
      <c r="E28" s="214" t="s">
        <v>738</v>
      </c>
      <c r="F28" s="215">
        <v>1882.1</v>
      </c>
      <c r="G28" s="216" t="s">
        <v>739</v>
      </c>
    </row>
    <row r="29" spans="1:10" x14ac:dyDescent="0.25">
      <c r="A29" s="207" t="str">
        <f t="shared" si="0"/>
        <v>2.3.5.5.01</v>
      </c>
      <c r="B29" s="212" t="s">
        <v>199</v>
      </c>
      <c r="C29" s="212" t="s">
        <v>736</v>
      </c>
      <c r="D29" s="213" t="s">
        <v>743</v>
      </c>
      <c r="E29" s="214" t="s">
        <v>711</v>
      </c>
      <c r="F29" s="215">
        <v>83.78</v>
      </c>
      <c r="G29" s="216" t="s">
        <v>739</v>
      </c>
    </row>
    <row r="30" spans="1:10" x14ac:dyDescent="0.25">
      <c r="A30" s="207" t="str">
        <f t="shared" si="0"/>
        <v>2.3.5.5.01</v>
      </c>
      <c r="B30" s="212" t="s">
        <v>199</v>
      </c>
      <c r="C30" s="212" t="s">
        <v>736</v>
      </c>
      <c r="D30" s="213" t="s">
        <v>744</v>
      </c>
      <c r="E30" s="214" t="s">
        <v>711</v>
      </c>
      <c r="F30" s="215">
        <v>192.34</v>
      </c>
      <c r="G30" s="216" t="s">
        <v>739</v>
      </c>
    </row>
    <row r="31" spans="1:10" x14ac:dyDescent="0.25">
      <c r="A31" s="207" t="str">
        <f t="shared" si="0"/>
        <v>2.3.5.5.01</v>
      </c>
      <c r="B31" s="212" t="s">
        <v>199</v>
      </c>
      <c r="C31" s="212" t="s">
        <v>736</v>
      </c>
      <c r="D31" s="213" t="s">
        <v>745</v>
      </c>
      <c r="E31" s="214" t="s">
        <v>711</v>
      </c>
      <c r="F31" s="215">
        <v>421.26</v>
      </c>
      <c r="G31" s="216" t="s">
        <v>739</v>
      </c>
    </row>
    <row r="32" spans="1:10" x14ac:dyDescent="0.25">
      <c r="A32" s="207" t="str">
        <f t="shared" si="0"/>
        <v>2.6.1.4.01</v>
      </c>
      <c r="B32" s="217" t="s">
        <v>746</v>
      </c>
      <c r="C32" s="217" t="s">
        <v>747</v>
      </c>
      <c r="D32" s="218" t="s">
        <v>748</v>
      </c>
      <c r="E32" s="219" t="s">
        <v>711</v>
      </c>
      <c r="F32" s="220">
        <v>6500</v>
      </c>
      <c r="G32" s="221" t="s">
        <v>749</v>
      </c>
    </row>
    <row r="33" spans="1:7" x14ac:dyDescent="0.25">
      <c r="A33" s="207" t="str">
        <f t="shared" si="0"/>
        <v>2.6.1.4.01</v>
      </c>
      <c r="B33" s="217" t="s">
        <v>746</v>
      </c>
      <c r="C33" s="217" t="s">
        <v>747</v>
      </c>
      <c r="D33" s="218" t="s">
        <v>750</v>
      </c>
      <c r="E33" s="219" t="s">
        <v>711</v>
      </c>
      <c r="F33" s="220">
        <v>7265.26</v>
      </c>
      <c r="G33" s="221" t="s">
        <v>749</v>
      </c>
    </row>
    <row r="34" spans="1:7" x14ac:dyDescent="0.25">
      <c r="A34" s="207" t="str">
        <f t="shared" si="0"/>
        <v>2.6.1.4.01</v>
      </c>
      <c r="B34" s="217" t="s">
        <v>746</v>
      </c>
      <c r="C34" s="217" t="s">
        <v>747</v>
      </c>
      <c r="D34" s="218" t="s">
        <v>751</v>
      </c>
      <c r="E34" s="219" t="s">
        <v>711</v>
      </c>
      <c r="F34" s="220">
        <v>4675.2539999999999</v>
      </c>
      <c r="G34" s="221" t="s">
        <v>749</v>
      </c>
    </row>
    <row r="35" spans="1:7" x14ac:dyDescent="0.25">
      <c r="A35" s="207" t="str">
        <f t="shared" si="0"/>
        <v>2.6.1.4.01</v>
      </c>
      <c r="B35" s="217" t="s">
        <v>746</v>
      </c>
      <c r="C35" s="217" t="s">
        <v>747</v>
      </c>
      <c r="D35" s="218" t="s">
        <v>752</v>
      </c>
      <c r="E35" s="219" t="s">
        <v>711</v>
      </c>
      <c r="F35" s="220">
        <v>16785.5</v>
      </c>
      <c r="G35" s="221" t="s">
        <v>749</v>
      </c>
    </row>
    <row r="36" spans="1:7" x14ac:dyDescent="0.25">
      <c r="A36" s="207" t="str">
        <f t="shared" si="0"/>
        <v>2.6.1.4.01</v>
      </c>
      <c r="B36" s="217" t="s">
        <v>746</v>
      </c>
      <c r="C36" s="217" t="s">
        <v>747</v>
      </c>
      <c r="D36" s="218" t="s">
        <v>753</v>
      </c>
      <c r="E36" s="219" t="s">
        <v>711</v>
      </c>
      <c r="F36" s="220">
        <v>15163</v>
      </c>
      <c r="G36" s="221" t="s">
        <v>749</v>
      </c>
    </row>
    <row r="37" spans="1:7" ht="24" x14ac:dyDescent="0.25">
      <c r="A37" s="207" t="str">
        <f t="shared" si="0"/>
        <v>2.6.5.5.01</v>
      </c>
      <c r="B37" s="222" t="s">
        <v>267</v>
      </c>
      <c r="C37" s="222" t="s">
        <v>754</v>
      </c>
      <c r="D37" s="223" t="s">
        <v>755</v>
      </c>
      <c r="E37" s="224" t="s">
        <v>711</v>
      </c>
      <c r="F37" s="225">
        <v>2330.5</v>
      </c>
      <c r="G37" s="226" t="s">
        <v>756</v>
      </c>
    </row>
    <row r="38" spans="1:7" ht="24" x14ac:dyDescent="0.25">
      <c r="A38" s="207" t="str">
        <f t="shared" si="0"/>
        <v>2.6.5.5.01</v>
      </c>
      <c r="B38" s="222" t="s">
        <v>267</v>
      </c>
      <c r="C38" s="222" t="s">
        <v>754</v>
      </c>
      <c r="D38" s="223" t="s">
        <v>1618</v>
      </c>
      <c r="E38" s="224"/>
      <c r="F38" s="225">
        <v>1150</v>
      </c>
      <c r="G38" s="226" t="s">
        <v>756</v>
      </c>
    </row>
    <row r="39" spans="1:7" ht="24" x14ac:dyDescent="0.25">
      <c r="A39" s="207" t="str">
        <f t="shared" si="0"/>
        <v>2.6.5.5.01</v>
      </c>
      <c r="B39" s="222" t="s">
        <v>267</v>
      </c>
      <c r="C39" s="222" t="s">
        <v>754</v>
      </c>
      <c r="D39" s="223" t="s">
        <v>757</v>
      </c>
      <c r="E39" s="224" t="s">
        <v>711</v>
      </c>
      <c r="F39" s="225">
        <v>2330.5</v>
      </c>
      <c r="G39" s="226" t="s">
        <v>756</v>
      </c>
    </row>
    <row r="40" spans="1:7" ht="24" x14ac:dyDescent="0.25">
      <c r="A40" s="207" t="str">
        <f t="shared" si="0"/>
        <v>2.6.5.5.01</v>
      </c>
      <c r="B40" s="222" t="s">
        <v>267</v>
      </c>
      <c r="C40" s="222" t="s">
        <v>754</v>
      </c>
      <c r="D40" s="223" t="s">
        <v>758</v>
      </c>
      <c r="E40" s="224" t="s">
        <v>711</v>
      </c>
      <c r="F40" s="225">
        <v>3009</v>
      </c>
      <c r="G40" s="226" t="s">
        <v>756</v>
      </c>
    </row>
    <row r="41" spans="1:7" ht="24" x14ac:dyDescent="0.25">
      <c r="A41" s="207" t="str">
        <f t="shared" si="0"/>
        <v>2.6.5.5.01</v>
      </c>
      <c r="B41" s="222" t="s">
        <v>267</v>
      </c>
      <c r="C41" s="222" t="s">
        <v>754</v>
      </c>
      <c r="D41" s="223" t="s">
        <v>759</v>
      </c>
      <c r="E41" s="224" t="s">
        <v>711</v>
      </c>
      <c r="F41" s="225">
        <v>1150.5</v>
      </c>
      <c r="G41" s="226" t="s">
        <v>756</v>
      </c>
    </row>
    <row r="42" spans="1:7" ht="24" x14ac:dyDescent="0.25">
      <c r="A42" s="207" t="str">
        <f t="shared" si="0"/>
        <v>2.6.5.5.01</v>
      </c>
      <c r="B42" s="222" t="s">
        <v>267</v>
      </c>
      <c r="C42" s="222" t="s">
        <v>754</v>
      </c>
      <c r="D42" s="223" t="s">
        <v>760</v>
      </c>
      <c r="E42" s="224" t="s">
        <v>711</v>
      </c>
      <c r="F42" s="225">
        <v>1150.5</v>
      </c>
      <c r="G42" s="226" t="s">
        <v>756</v>
      </c>
    </row>
    <row r="43" spans="1:7" ht="24" x14ac:dyDescent="0.25">
      <c r="A43" s="207" t="str">
        <f t="shared" si="0"/>
        <v>2.6.5.5.01</v>
      </c>
      <c r="B43" s="222" t="s">
        <v>267</v>
      </c>
      <c r="C43" s="222" t="s">
        <v>754</v>
      </c>
      <c r="D43" s="223" t="s">
        <v>761</v>
      </c>
      <c r="E43" s="224" t="s">
        <v>711</v>
      </c>
      <c r="F43" s="225">
        <v>1947</v>
      </c>
      <c r="G43" s="226" t="s">
        <v>756</v>
      </c>
    </row>
    <row r="44" spans="1:7" ht="22.5" customHeight="1" x14ac:dyDescent="0.25">
      <c r="A44" s="207" t="str">
        <f t="shared" si="0"/>
        <v>2.6.5.5.01</v>
      </c>
      <c r="B44" s="222" t="s">
        <v>267</v>
      </c>
      <c r="C44" s="222" t="s">
        <v>754</v>
      </c>
      <c r="D44" s="223" t="s">
        <v>762</v>
      </c>
      <c r="E44" s="224" t="s">
        <v>711</v>
      </c>
      <c r="F44" s="225">
        <v>2212.5</v>
      </c>
      <c r="G44" s="226" t="s">
        <v>756</v>
      </c>
    </row>
    <row r="45" spans="1:7" ht="18.95" customHeight="1" x14ac:dyDescent="0.25">
      <c r="A45" s="207" t="str">
        <f t="shared" si="0"/>
        <v>2.6.3.1.01</v>
      </c>
      <c r="B45" s="227" t="s">
        <v>763</v>
      </c>
      <c r="C45" s="227" t="s">
        <v>764</v>
      </c>
      <c r="D45" s="228" t="s">
        <v>765</v>
      </c>
      <c r="E45" s="229" t="s">
        <v>711</v>
      </c>
      <c r="F45" s="230">
        <v>11210</v>
      </c>
      <c r="G45" s="231" t="s">
        <v>766</v>
      </c>
    </row>
    <row r="46" spans="1:7" ht="17.100000000000001" customHeight="1" x14ac:dyDescent="0.25">
      <c r="A46" s="207" t="str">
        <f t="shared" si="0"/>
        <v>2.6.3.1.01</v>
      </c>
      <c r="B46" s="227" t="s">
        <v>763</v>
      </c>
      <c r="C46" s="227" t="s">
        <v>764</v>
      </c>
      <c r="D46" s="228" t="s">
        <v>767</v>
      </c>
      <c r="E46" s="229" t="s">
        <v>711</v>
      </c>
      <c r="F46" s="230">
        <v>15692.82</v>
      </c>
      <c r="G46" s="231" t="s">
        <v>766</v>
      </c>
    </row>
    <row r="47" spans="1:7" x14ac:dyDescent="0.25">
      <c r="A47" s="207" t="str">
        <f t="shared" si="0"/>
        <v>2.6.3.1.01</v>
      </c>
      <c r="B47" s="227" t="s">
        <v>763</v>
      </c>
      <c r="C47" s="227" t="s">
        <v>764</v>
      </c>
      <c r="D47" s="228" t="s">
        <v>768</v>
      </c>
      <c r="E47" s="229" t="s">
        <v>711</v>
      </c>
      <c r="F47" s="230">
        <v>342200</v>
      </c>
      <c r="G47" s="231" t="s">
        <v>766</v>
      </c>
    </row>
    <row r="48" spans="1:7" ht="21" customHeight="1" x14ac:dyDescent="0.25">
      <c r="A48" s="207" t="str">
        <f t="shared" si="0"/>
        <v>2.6.3.1.01</v>
      </c>
      <c r="B48" s="227" t="s">
        <v>763</v>
      </c>
      <c r="C48" s="227" t="s">
        <v>764</v>
      </c>
      <c r="D48" s="228" t="s">
        <v>769</v>
      </c>
      <c r="E48" s="229" t="s">
        <v>711</v>
      </c>
      <c r="F48" s="230">
        <v>6254</v>
      </c>
      <c r="G48" s="231" t="s">
        <v>766</v>
      </c>
    </row>
    <row r="49" spans="1:7" ht="14.1" customHeight="1" x14ac:dyDescent="0.25">
      <c r="A49" s="207" t="str">
        <f t="shared" si="0"/>
        <v>2.6.3.1.01</v>
      </c>
      <c r="B49" s="227" t="s">
        <v>763</v>
      </c>
      <c r="C49" s="227" t="s">
        <v>764</v>
      </c>
      <c r="D49" s="228" t="s">
        <v>770</v>
      </c>
      <c r="E49" s="229" t="s">
        <v>711</v>
      </c>
      <c r="F49" s="230">
        <v>531000</v>
      </c>
      <c r="G49" s="231" t="s">
        <v>766</v>
      </c>
    </row>
    <row r="50" spans="1:7" ht="24" x14ac:dyDescent="0.25">
      <c r="A50" s="207" t="str">
        <f t="shared" si="0"/>
        <v>2.6.3.1.01</v>
      </c>
      <c r="B50" s="227" t="s">
        <v>763</v>
      </c>
      <c r="C50" s="227" t="s">
        <v>764</v>
      </c>
      <c r="D50" s="228" t="s">
        <v>771</v>
      </c>
      <c r="E50" s="229" t="s">
        <v>711</v>
      </c>
      <c r="F50" s="230">
        <v>49794.525000000001</v>
      </c>
      <c r="G50" s="231" t="s">
        <v>766</v>
      </c>
    </row>
    <row r="51" spans="1:7" x14ac:dyDescent="0.25">
      <c r="A51" s="207" t="str">
        <f t="shared" si="0"/>
        <v>2.6.3.1.01</v>
      </c>
      <c r="B51" s="227" t="s">
        <v>763</v>
      </c>
      <c r="C51" s="227" t="s">
        <v>764</v>
      </c>
      <c r="D51" s="228" t="s">
        <v>772</v>
      </c>
      <c r="E51" s="229" t="s">
        <v>711</v>
      </c>
      <c r="F51" s="230">
        <v>275000</v>
      </c>
      <c r="G51" s="231" t="s">
        <v>766</v>
      </c>
    </row>
    <row r="52" spans="1:7" x14ac:dyDescent="0.25">
      <c r="A52" s="207" t="str">
        <f t="shared" si="0"/>
        <v>2.6.3.1.01</v>
      </c>
      <c r="B52" s="227" t="s">
        <v>763</v>
      </c>
      <c r="C52" s="227" t="s">
        <v>764</v>
      </c>
      <c r="D52" s="228" t="s">
        <v>773</v>
      </c>
      <c r="E52" s="229" t="s">
        <v>711</v>
      </c>
      <c r="F52" s="230">
        <v>8407.5</v>
      </c>
      <c r="G52" s="231" t="s">
        <v>766</v>
      </c>
    </row>
    <row r="53" spans="1:7" ht="15.95" customHeight="1" x14ac:dyDescent="0.25">
      <c r="A53" s="207" t="str">
        <f t="shared" si="0"/>
        <v>2.6.3.1.01</v>
      </c>
      <c r="B53" s="227" t="s">
        <v>763</v>
      </c>
      <c r="C53" s="227" t="s">
        <v>764</v>
      </c>
      <c r="D53" s="228" t="s">
        <v>774</v>
      </c>
      <c r="E53" s="229" t="s">
        <v>711</v>
      </c>
      <c r="F53" s="230">
        <v>96885.151100000003</v>
      </c>
      <c r="G53" s="231" t="s">
        <v>766</v>
      </c>
    </row>
    <row r="54" spans="1:7" ht="15" customHeight="1" x14ac:dyDescent="0.25">
      <c r="A54" s="207" t="str">
        <f t="shared" si="0"/>
        <v>2.6.3.1.01</v>
      </c>
      <c r="B54" s="227" t="s">
        <v>763</v>
      </c>
      <c r="C54" s="227" t="s">
        <v>764</v>
      </c>
      <c r="D54" s="228" t="s">
        <v>775</v>
      </c>
      <c r="E54" s="229" t="s">
        <v>711</v>
      </c>
      <c r="F54" s="230">
        <v>250160</v>
      </c>
      <c r="G54" s="231" t="s">
        <v>766</v>
      </c>
    </row>
    <row r="55" spans="1:7" x14ac:dyDescent="0.25">
      <c r="A55" s="207" t="str">
        <f t="shared" si="0"/>
        <v>2.6.3.1.01</v>
      </c>
      <c r="B55" s="227" t="s">
        <v>763</v>
      </c>
      <c r="C55" s="227" t="s">
        <v>764</v>
      </c>
      <c r="D55" s="228" t="s">
        <v>776</v>
      </c>
      <c r="E55" s="229" t="s">
        <v>711</v>
      </c>
      <c r="F55" s="230">
        <v>2950</v>
      </c>
      <c r="G55" s="231" t="s">
        <v>766</v>
      </c>
    </row>
    <row r="56" spans="1:7" ht="14.1" customHeight="1" x14ac:dyDescent="0.25">
      <c r="A56" s="207" t="str">
        <f t="shared" si="0"/>
        <v>2.6.3.1.01</v>
      </c>
      <c r="B56" s="227" t="s">
        <v>763</v>
      </c>
      <c r="C56" s="227" t="s">
        <v>764</v>
      </c>
      <c r="D56" s="228" t="s">
        <v>777</v>
      </c>
      <c r="E56" s="229" t="s">
        <v>711</v>
      </c>
      <c r="F56" s="230">
        <v>226560</v>
      </c>
      <c r="G56" s="231" t="s">
        <v>766</v>
      </c>
    </row>
    <row r="57" spans="1:7" ht="30.75" customHeight="1" x14ac:dyDescent="0.25">
      <c r="A57" s="207" t="str">
        <f t="shared" si="0"/>
        <v>2.6.3.1.01</v>
      </c>
      <c r="B57" s="227" t="s">
        <v>763</v>
      </c>
      <c r="C57" s="227" t="s">
        <v>764</v>
      </c>
      <c r="D57" s="228" t="s">
        <v>778</v>
      </c>
      <c r="E57" s="229" t="s">
        <v>711</v>
      </c>
      <c r="F57" s="230">
        <v>501500</v>
      </c>
      <c r="G57" s="231" t="s">
        <v>766</v>
      </c>
    </row>
    <row r="58" spans="1:7" ht="15" customHeight="1" x14ac:dyDescent="0.25">
      <c r="A58" s="207" t="str">
        <f t="shared" si="0"/>
        <v>2.6.3.1.01</v>
      </c>
      <c r="B58" s="227" t="s">
        <v>763</v>
      </c>
      <c r="C58" s="227" t="s">
        <v>764</v>
      </c>
      <c r="D58" s="228" t="s">
        <v>779</v>
      </c>
      <c r="E58" s="229" t="s">
        <v>711</v>
      </c>
      <c r="F58" s="230">
        <v>41300</v>
      </c>
      <c r="G58" s="231" t="s">
        <v>766</v>
      </c>
    </row>
    <row r="59" spans="1:7" ht="24" customHeight="1" x14ac:dyDescent="0.25">
      <c r="A59" s="207" t="str">
        <f t="shared" si="0"/>
        <v>2.6.3.1.01</v>
      </c>
      <c r="B59" s="227" t="s">
        <v>763</v>
      </c>
      <c r="C59" s="227" t="s">
        <v>764</v>
      </c>
      <c r="D59" s="228" t="s">
        <v>780</v>
      </c>
      <c r="E59" s="229" t="s">
        <v>711</v>
      </c>
      <c r="F59" s="230">
        <v>49560</v>
      </c>
      <c r="G59" s="231" t="s">
        <v>766</v>
      </c>
    </row>
    <row r="60" spans="1:7" ht="14.1" customHeight="1" x14ac:dyDescent="0.25">
      <c r="A60" s="207" t="str">
        <f t="shared" si="0"/>
        <v>2.6.3.1.01</v>
      </c>
      <c r="B60" s="227" t="s">
        <v>763</v>
      </c>
      <c r="C60" s="227" t="s">
        <v>764</v>
      </c>
      <c r="D60" s="228" t="s">
        <v>781</v>
      </c>
      <c r="E60" s="229" t="s">
        <v>711</v>
      </c>
      <c r="F60" s="230">
        <v>188800</v>
      </c>
      <c r="G60" s="231" t="s">
        <v>766</v>
      </c>
    </row>
    <row r="61" spans="1:7" ht="15" customHeight="1" x14ac:dyDescent="0.25">
      <c r="A61" s="207" t="str">
        <f t="shared" si="0"/>
        <v>2.6.3.1.01</v>
      </c>
      <c r="B61" s="227" t="s">
        <v>763</v>
      </c>
      <c r="C61" s="227" t="s">
        <v>764</v>
      </c>
      <c r="D61" s="228" t="s">
        <v>782</v>
      </c>
      <c r="E61" s="229" t="s">
        <v>711</v>
      </c>
      <c r="F61" s="230">
        <v>27140</v>
      </c>
      <c r="G61" s="231" t="s">
        <v>766</v>
      </c>
    </row>
    <row r="62" spans="1:7" ht="15.95" customHeight="1" x14ac:dyDescent="0.25">
      <c r="A62" s="207" t="str">
        <f t="shared" si="0"/>
        <v>2.6.3.1.01</v>
      </c>
      <c r="B62" s="227" t="s">
        <v>763</v>
      </c>
      <c r="C62" s="227" t="s">
        <v>764</v>
      </c>
      <c r="D62" s="228" t="s">
        <v>783</v>
      </c>
      <c r="E62" s="229" t="s">
        <v>711</v>
      </c>
      <c r="F62" s="230">
        <v>49219.1806</v>
      </c>
      <c r="G62" s="231" t="s">
        <v>766</v>
      </c>
    </row>
    <row r="63" spans="1:7" ht="18.95" customHeight="1" x14ac:dyDescent="0.25">
      <c r="A63" s="207" t="str">
        <f t="shared" si="0"/>
        <v>2.6.3.1.01</v>
      </c>
      <c r="B63" s="227" t="s">
        <v>763</v>
      </c>
      <c r="C63" s="227" t="s">
        <v>764</v>
      </c>
      <c r="D63" s="228" t="s">
        <v>784</v>
      </c>
      <c r="E63" s="229" t="s">
        <v>711</v>
      </c>
      <c r="F63" s="230">
        <v>26137.0707</v>
      </c>
      <c r="G63" s="231" t="s">
        <v>766</v>
      </c>
    </row>
    <row r="64" spans="1:7" ht="20.100000000000001" customHeight="1" x14ac:dyDescent="0.25">
      <c r="A64" s="207" t="str">
        <f t="shared" si="0"/>
        <v>2.6.3.1.01</v>
      </c>
      <c r="B64" s="227" t="s">
        <v>763</v>
      </c>
      <c r="C64" s="227" t="s">
        <v>764</v>
      </c>
      <c r="D64" s="228" t="s">
        <v>785</v>
      </c>
      <c r="E64" s="229" t="s">
        <v>711</v>
      </c>
      <c r="F64" s="230">
        <v>105563.74400000001</v>
      </c>
      <c r="G64" s="231" t="s">
        <v>766</v>
      </c>
    </row>
    <row r="65" spans="1:7" ht="18.95" customHeight="1" x14ac:dyDescent="0.25">
      <c r="A65" s="207" t="str">
        <f t="shared" si="0"/>
        <v>2.6.3.1.01</v>
      </c>
      <c r="B65" s="227" t="s">
        <v>763</v>
      </c>
      <c r="C65" s="227" t="s">
        <v>764</v>
      </c>
      <c r="D65" s="228" t="s">
        <v>786</v>
      </c>
      <c r="E65" s="229" t="s">
        <v>711</v>
      </c>
      <c r="F65" s="230">
        <v>6490</v>
      </c>
      <c r="G65" s="231" t="s">
        <v>766</v>
      </c>
    </row>
    <row r="66" spans="1:7" ht="15" customHeight="1" x14ac:dyDescent="0.25">
      <c r="A66" s="207" t="str">
        <f t="shared" si="0"/>
        <v>2.6.3.1.01</v>
      </c>
      <c r="B66" s="227" t="s">
        <v>763</v>
      </c>
      <c r="C66" s="227" t="s">
        <v>764</v>
      </c>
      <c r="D66" s="228" t="s">
        <v>787</v>
      </c>
      <c r="E66" s="229" t="s">
        <v>711</v>
      </c>
      <c r="F66" s="230">
        <v>30335.3338</v>
      </c>
      <c r="G66" s="231" t="s">
        <v>766</v>
      </c>
    </row>
    <row r="67" spans="1:7" ht="24" x14ac:dyDescent="0.25">
      <c r="A67" s="207" t="str">
        <f t="shared" si="0"/>
        <v>2.6.3.1.01</v>
      </c>
      <c r="B67" s="227" t="s">
        <v>763</v>
      </c>
      <c r="C67" s="227" t="s">
        <v>764</v>
      </c>
      <c r="D67" s="228" t="s">
        <v>788</v>
      </c>
      <c r="E67" s="229" t="s">
        <v>711</v>
      </c>
      <c r="F67" s="230">
        <v>72981.654699999999</v>
      </c>
      <c r="G67" s="231" t="s">
        <v>766</v>
      </c>
    </row>
    <row r="68" spans="1:7" x14ac:dyDescent="0.25">
      <c r="A68" s="207" t="str">
        <f t="shared" ref="A68:A131" si="1">+G68</f>
        <v>2.6.3.1.01</v>
      </c>
      <c r="B68" s="227" t="s">
        <v>763</v>
      </c>
      <c r="C68" s="227" t="s">
        <v>764</v>
      </c>
      <c r="D68" s="228" t="s">
        <v>789</v>
      </c>
      <c r="E68" s="229" t="s">
        <v>711</v>
      </c>
      <c r="F68" s="230">
        <v>172048.60250000001</v>
      </c>
      <c r="G68" s="231" t="s">
        <v>766</v>
      </c>
    </row>
    <row r="69" spans="1:7" x14ac:dyDescent="0.25">
      <c r="A69" s="207" t="str">
        <f t="shared" si="1"/>
        <v>2.6.3.1.01</v>
      </c>
      <c r="B69" s="227" t="s">
        <v>763</v>
      </c>
      <c r="C69" s="227" t="s">
        <v>764</v>
      </c>
      <c r="D69" s="228" t="s">
        <v>790</v>
      </c>
      <c r="E69" s="229" t="s">
        <v>711</v>
      </c>
      <c r="F69" s="230">
        <v>104465.4</v>
      </c>
      <c r="G69" s="231" t="s">
        <v>766</v>
      </c>
    </row>
    <row r="70" spans="1:7" x14ac:dyDescent="0.25">
      <c r="A70" s="207" t="str">
        <f t="shared" si="1"/>
        <v>2.6.3.1.01</v>
      </c>
      <c r="B70" s="227" t="s">
        <v>763</v>
      </c>
      <c r="C70" s="227" t="s">
        <v>764</v>
      </c>
      <c r="D70" s="228" t="s">
        <v>791</v>
      </c>
      <c r="E70" s="229" t="s">
        <v>711</v>
      </c>
      <c r="F70" s="230">
        <v>8314.2916999999998</v>
      </c>
      <c r="G70" s="231" t="s">
        <v>766</v>
      </c>
    </row>
    <row r="71" spans="1:7" x14ac:dyDescent="0.25">
      <c r="A71" s="207" t="str">
        <f t="shared" si="1"/>
        <v>2.6.3.1.01</v>
      </c>
      <c r="B71" s="227" t="s">
        <v>763</v>
      </c>
      <c r="C71" s="227" t="s">
        <v>764</v>
      </c>
      <c r="D71" s="228" t="s">
        <v>792</v>
      </c>
      <c r="E71" s="229" t="s">
        <v>711</v>
      </c>
      <c r="F71" s="230">
        <v>198806.39999999999</v>
      </c>
      <c r="G71" s="231" t="s">
        <v>766</v>
      </c>
    </row>
    <row r="72" spans="1:7" x14ac:dyDescent="0.25">
      <c r="A72" s="207" t="str">
        <f t="shared" si="1"/>
        <v>2.6.3.1.01</v>
      </c>
      <c r="B72" s="227" t="s">
        <v>763</v>
      </c>
      <c r="C72" s="227" t="s">
        <v>764</v>
      </c>
      <c r="D72" s="228" t="s">
        <v>793</v>
      </c>
      <c r="E72" s="229" t="s">
        <v>711</v>
      </c>
      <c r="F72" s="230">
        <v>11313.84</v>
      </c>
      <c r="G72" s="231" t="s">
        <v>766</v>
      </c>
    </row>
    <row r="73" spans="1:7" x14ac:dyDescent="0.25">
      <c r="A73" s="207" t="str">
        <f t="shared" si="1"/>
        <v>2.6.3.1.01</v>
      </c>
      <c r="B73" s="227" t="s">
        <v>763</v>
      </c>
      <c r="C73" s="227" t="s">
        <v>764</v>
      </c>
      <c r="D73" s="228" t="s">
        <v>794</v>
      </c>
      <c r="E73" s="229" t="s">
        <v>711</v>
      </c>
      <c r="F73" s="230">
        <v>469017.40850000002</v>
      </c>
      <c r="G73" s="231" t="s">
        <v>766</v>
      </c>
    </row>
    <row r="74" spans="1:7" x14ac:dyDescent="0.25">
      <c r="A74" s="207" t="str">
        <f t="shared" si="1"/>
        <v>2.6.3.1.01</v>
      </c>
      <c r="B74" s="227" t="s">
        <v>763</v>
      </c>
      <c r="C74" s="227" t="s">
        <v>764</v>
      </c>
      <c r="D74" s="228" t="s">
        <v>795</v>
      </c>
      <c r="E74" s="229" t="s">
        <v>711</v>
      </c>
      <c r="F74" s="230">
        <v>4501.7</v>
      </c>
      <c r="G74" s="231" t="s">
        <v>766</v>
      </c>
    </row>
    <row r="75" spans="1:7" x14ac:dyDescent="0.25">
      <c r="A75" s="207" t="str">
        <f t="shared" si="1"/>
        <v>2.6.3.1.01</v>
      </c>
      <c r="B75" s="227" t="s">
        <v>763</v>
      </c>
      <c r="C75" s="227" t="s">
        <v>764</v>
      </c>
      <c r="D75" s="228" t="s">
        <v>796</v>
      </c>
      <c r="E75" s="229" t="s">
        <v>711</v>
      </c>
      <c r="F75" s="230">
        <v>161582.93400000001</v>
      </c>
      <c r="G75" s="231" t="s">
        <v>766</v>
      </c>
    </row>
    <row r="76" spans="1:7" x14ac:dyDescent="0.25">
      <c r="A76" s="207" t="str">
        <f t="shared" si="1"/>
        <v>2.6.3.1.01</v>
      </c>
      <c r="B76" s="227" t="s">
        <v>763</v>
      </c>
      <c r="C76" s="227" t="s">
        <v>764</v>
      </c>
      <c r="D76" s="228" t="s">
        <v>797</v>
      </c>
      <c r="E76" s="229" t="s">
        <v>711</v>
      </c>
      <c r="F76" s="230">
        <v>344224.6911</v>
      </c>
      <c r="G76" s="231" t="s">
        <v>766</v>
      </c>
    </row>
    <row r="77" spans="1:7" x14ac:dyDescent="0.25">
      <c r="A77" s="207" t="str">
        <f t="shared" si="1"/>
        <v>2.6.3.1.01</v>
      </c>
      <c r="B77" s="227" t="s">
        <v>763</v>
      </c>
      <c r="C77" s="227" t="s">
        <v>764</v>
      </c>
      <c r="D77" s="228" t="s">
        <v>798</v>
      </c>
      <c r="E77" s="229" t="s">
        <v>711</v>
      </c>
      <c r="F77" s="230">
        <v>24151.661800000002</v>
      </c>
      <c r="G77" s="231" t="s">
        <v>766</v>
      </c>
    </row>
    <row r="78" spans="1:7" x14ac:dyDescent="0.25">
      <c r="A78" s="207" t="str">
        <f t="shared" si="1"/>
        <v>2.6.3.1.01</v>
      </c>
      <c r="B78" s="227" t="s">
        <v>763</v>
      </c>
      <c r="C78" s="227" t="s">
        <v>764</v>
      </c>
      <c r="D78" s="228" t="s">
        <v>799</v>
      </c>
      <c r="E78" s="229" t="s">
        <v>711</v>
      </c>
      <c r="F78" s="230">
        <v>12836.04</v>
      </c>
      <c r="G78" s="231" t="s">
        <v>766</v>
      </c>
    </row>
    <row r="79" spans="1:7" x14ac:dyDescent="0.25">
      <c r="A79" s="207" t="str">
        <f t="shared" si="1"/>
        <v>2.6.3.1.01</v>
      </c>
      <c r="B79" s="227" t="s">
        <v>763</v>
      </c>
      <c r="C79" s="227" t="s">
        <v>764</v>
      </c>
      <c r="D79" s="228" t="s">
        <v>800</v>
      </c>
      <c r="E79" s="229" t="s">
        <v>711</v>
      </c>
      <c r="F79" s="230">
        <v>45994.842499999999</v>
      </c>
      <c r="G79" s="231" t="s">
        <v>766</v>
      </c>
    </row>
    <row r="80" spans="1:7" x14ac:dyDescent="0.25">
      <c r="A80" s="207" t="str">
        <f t="shared" si="1"/>
        <v>2.6.3.1.01</v>
      </c>
      <c r="B80" s="227" t="s">
        <v>763</v>
      </c>
      <c r="C80" s="227" t="s">
        <v>764</v>
      </c>
      <c r="D80" s="228" t="s">
        <v>801</v>
      </c>
      <c r="E80" s="229" t="s">
        <v>711</v>
      </c>
      <c r="F80" s="230">
        <v>111029.4216</v>
      </c>
      <c r="G80" s="231" t="s">
        <v>766</v>
      </c>
    </row>
    <row r="81" spans="1:7" x14ac:dyDescent="0.25">
      <c r="A81" s="207" t="str">
        <f t="shared" si="1"/>
        <v>2.6.3.1.01</v>
      </c>
      <c r="B81" s="227" t="s">
        <v>763</v>
      </c>
      <c r="C81" s="227" t="s">
        <v>764</v>
      </c>
      <c r="D81" s="228" t="s">
        <v>802</v>
      </c>
      <c r="E81" s="229" t="s">
        <v>711</v>
      </c>
      <c r="F81" s="230">
        <v>1770</v>
      </c>
      <c r="G81" s="231" t="s">
        <v>766</v>
      </c>
    </row>
    <row r="82" spans="1:7" x14ac:dyDescent="0.25">
      <c r="A82" s="207" t="str">
        <f t="shared" si="1"/>
        <v>2.6.3.1.01</v>
      </c>
      <c r="B82" s="227" t="s">
        <v>763</v>
      </c>
      <c r="C82" s="227" t="s">
        <v>764</v>
      </c>
      <c r="D82" s="228" t="s">
        <v>803</v>
      </c>
      <c r="E82" s="229" t="s">
        <v>711</v>
      </c>
      <c r="F82" s="230">
        <v>4524.9931999999999</v>
      </c>
      <c r="G82" s="231" t="s">
        <v>766</v>
      </c>
    </row>
    <row r="83" spans="1:7" ht="18.75" customHeight="1" x14ac:dyDescent="0.25">
      <c r="A83" s="207" t="str">
        <f t="shared" si="1"/>
        <v>2.6.3.1.01</v>
      </c>
      <c r="B83" s="227" t="s">
        <v>763</v>
      </c>
      <c r="C83" s="227" t="s">
        <v>764</v>
      </c>
      <c r="D83" s="228" t="s">
        <v>804</v>
      </c>
      <c r="E83" s="229" t="s">
        <v>711</v>
      </c>
      <c r="F83" s="230">
        <v>3299.87</v>
      </c>
      <c r="G83" s="231" t="s">
        <v>766</v>
      </c>
    </row>
    <row r="84" spans="1:7" ht="20.25" customHeight="1" x14ac:dyDescent="0.25">
      <c r="A84" s="207" t="str">
        <f t="shared" si="1"/>
        <v>2.6.3.1.01</v>
      </c>
      <c r="B84" s="227" t="s">
        <v>763</v>
      </c>
      <c r="C84" s="227" t="s">
        <v>764</v>
      </c>
      <c r="D84" s="228" t="s">
        <v>805</v>
      </c>
      <c r="E84" s="229" t="s">
        <v>711</v>
      </c>
      <c r="F84" s="230">
        <v>4242.6899999999996</v>
      </c>
      <c r="G84" s="231" t="s">
        <v>766</v>
      </c>
    </row>
    <row r="85" spans="1:7" ht="21.95" customHeight="1" x14ac:dyDescent="0.25">
      <c r="A85" s="207" t="str">
        <f t="shared" si="1"/>
        <v>2.6.3.1.01</v>
      </c>
      <c r="B85" s="227" t="s">
        <v>763</v>
      </c>
      <c r="C85" s="227" t="s">
        <v>764</v>
      </c>
      <c r="D85" s="228" t="s">
        <v>806</v>
      </c>
      <c r="E85" s="229" t="s">
        <v>711</v>
      </c>
      <c r="F85" s="230">
        <v>11859.991</v>
      </c>
      <c r="G85" s="231" t="s">
        <v>766</v>
      </c>
    </row>
    <row r="86" spans="1:7" ht="18" customHeight="1" x14ac:dyDescent="0.25">
      <c r="A86" s="207" t="str">
        <f t="shared" si="1"/>
        <v>2.6.3.1.01</v>
      </c>
      <c r="B86" s="227" t="s">
        <v>763</v>
      </c>
      <c r="C86" s="227" t="s">
        <v>764</v>
      </c>
      <c r="D86" s="228" t="s">
        <v>807</v>
      </c>
      <c r="E86" s="229" t="s">
        <v>711</v>
      </c>
      <c r="F86" s="230">
        <v>1479.9914000000001</v>
      </c>
      <c r="G86" s="231" t="s">
        <v>766</v>
      </c>
    </row>
    <row r="87" spans="1:7" x14ac:dyDescent="0.25">
      <c r="A87" s="207" t="str">
        <f t="shared" si="1"/>
        <v>2.6.3.1.01</v>
      </c>
      <c r="B87" s="227" t="s">
        <v>763</v>
      </c>
      <c r="C87" s="227" t="s">
        <v>764</v>
      </c>
      <c r="D87" s="228" t="s">
        <v>808</v>
      </c>
      <c r="E87" s="229" t="s">
        <v>711</v>
      </c>
      <c r="F87" s="230">
        <v>1999.9938</v>
      </c>
      <c r="G87" s="231" t="s">
        <v>766</v>
      </c>
    </row>
    <row r="88" spans="1:7" x14ac:dyDescent="0.25">
      <c r="A88" s="207" t="str">
        <f t="shared" si="1"/>
        <v>2.6.3.1.01</v>
      </c>
      <c r="B88" s="227" t="s">
        <v>763</v>
      </c>
      <c r="C88" s="227" t="s">
        <v>764</v>
      </c>
      <c r="D88" s="228" t="s">
        <v>809</v>
      </c>
      <c r="E88" s="229" t="s">
        <v>711</v>
      </c>
      <c r="F88" s="230">
        <v>6938.4</v>
      </c>
      <c r="G88" s="231" t="s">
        <v>766</v>
      </c>
    </row>
    <row r="89" spans="1:7" x14ac:dyDescent="0.25">
      <c r="A89" s="207" t="str">
        <f t="shared" si="1"/>
        <v>2.6.3.1.01</v>
      </c>
      <c r="B89" s="227" t="s">
        <v>763</v>
      </c>
      <c r="C89" s="227" t="s">
        <v>764</v>
      </c>
      <c r="D89" s="228" t="s">
        <v>810</v>
      </c>
      <c r="E89" s="229" t="s">
        <v>711</v>
      </c>
      <c r="F89" s="230">
        <v>938.18259999999998</v>
      </c>
      <c r="G89" s="231" t="s">
        <v>766</v>
      </c>
    </row>
    <row r="90" spans="1:7" x14ac:dyDescent="0.25">
      <c r="A90" s="207" t="str">
        <f t="shared" si="1"/>
        <v>2.6.3.1.01</v>
      </c>
      <c r="B90" s="227" t="s">
        <v>763</v>
      </c>
      <c r="C90" s="227" t="s">
        <v>764</v>
      </c>
      <c r="D90" s="228" t="s">
        <v>811</v>
      </c>
      <c r="E90" s="229" t="s">
        <v>711</v>
      </c>
      <c r="F90" s="230">
        <v>3519.94</v>
      </c>
      <c r="G90" s="231" t="s">
        <v>766</v>
      </c>
    </row>
    <row r="91" spans="1:7" ht="20.100000000000001" customHeight="1" x14ac:dyDescent="0.25">
      <c r="A91" s="207" t="str">
        <f t="shared" si="1"/>
        <v>2.6.3.1.01</v>
      </c>
      <c r="B91" s="227" t="s">
        <v>763</v>
      </c>
      <c r="C91" s="227" t="s">
        <v>764</v>
      </c>
      <c r="D91" s="228" t="s">
        <v>812</v>
      </c>
      <c r="E91" s="229" t="s">
        <v>711</v>
      </c>
      <c r="F91" s="230">
        <v>9</v>
      </c>
      <c r="G91" s="231" t="s">
        <v>766</v>
      </c>
    </row>
    <row r="92" spans="1:7" ht="20.100000000000001" customHeight="1" x14ac:dyDescent="0.25">
      <c r="A92" s="207" t="str">
        <f t="shared" si="1"/>
        <v>2.6.3.1.01</v>
      </c>
      <c r="B92" s="227" t="s">
        <v>763</v>
      </c>
      <c r="C92" s="227" t="s">
        <v>764</v>
      </c>
      <c r="D92" s="228" t="s">
        <v>813</v>
      </c>
      <c r="E92" s="229" t="s">
        <v>711</v>
      </c>
      <c r="F92" s="230">
        <v>63229.120000000003</v>
      </c>
      <c r="G92" s="231" t="s">
        <v>766</v>
      </c>
    </row>
    <row r="93" spans="1:7" ht="24.75" customHeight="1" x14ac:dyDescent="0.25">
      <c r="A93" s="207" t="str">
        <f t="shared" si="1"/>
        <v>2.6.3.1.01</v>
      </c>
      <c r="B93" s="227" t="s">
        <v>763</v>
      </c>
      <c r="C93" s="227" t="s">
        <v>764</v>
      </c>
      <c r="D93" s="228" t="s">
        <v>814</v>
      </c>
      <c r="E93" s="229" t="s">
        <v>711</v>
      </c>
      <c r="F93" s="230">
        <v>475540</v>
      </c>
      <c r="G93" s="231" t="s">
        <v>766</v>
      </c>
    </row>
    <row r="94" spans="1:7" x14ac:dyDescent="0.25">
      <c r="A94" s="207" t="str">
        <f t="shared" si="1"/>
        <v>2.6.3.1.01</v>
      </c>
      <c r="B94" s="227" t="s">
        <v>763</v>
      </c>
      <c r="C94" s="227" t="s">
        <v>764</v>
      </c>
      <c r="D94" s="228" t="s">
        <v>815</v>
      </c>
      <c r="E94" s="229" t="s">
        <v>711</v>
      </c>
      <c r="F94" s="230">
        <v>490481.16</v>
      </c>
      <c r="G94" s="231" t="s">
        <v>766</v>
      </c>
    </row>
    <row r="95" spans="1:7" x14ac:dyDescent="0.25">
      <c r="A95" s="207" t="str">
        <f t="shared" si="1"/>
        <v>2.6.3.1.01</v>
      </c>
      <c r="B95" s="227" t="s">
        <v>763</v>
      </c>
      <c r="C95" s="227" t="s">
        <v>764</v>
      </c>
      <c r="D95" s="228" t="s">
        <v>816</v>
      </c>
      <c r="E95" s="229" t="s">
        <v>711</v>
      </c>
      <c r="F95" s="230">
        <v>74340</v>
      </c>
      <c r="G95" s="231" t="s">
        <v>766</v>
      </c>
    </row>
    <row r="96" spans="1:7" ht="15" customHeight="1" x14ac:dyDescent="0.25">
      <c r="A96" s="207" t="str">
        <f t="shared" si="1"/>
        <v>2.6.3.1.01</v>
      </c>
      <c r="B96" s="227" t="s">
        <v>763</v>
      </c>
      <c r="C96" s="227" t="s">
        <v>764</v>
      </c>
      <c r="D96" s="228" t="s">
        <v>817</v>
      </c>
      <c r="E96" s="229" t="s">
        <v>711</v>
      </c>
      <c r="F96" s="230">
        <v>40101.792600000001</v>
      </c>
      <c r="G96" s="231" t="s">
        <v>766</v>
      </c>
    </row>
    <row r="97" spans="1:7" ht="14.1" customHeight="1" x14ac:dyDescent="0.25">
      <c r="A97" s="207" t="str">
        <f t="shared" si="1"/>
        <v>2.6.3.1.01</v>
      </c>
      <c r="B97" s="227" t="s">
        <v>763</v>
      </c>
      <c r="C97" s="227" t="s">
        <v>764</v>
      </c>
      <c r="D97" s="228" t="s">
        <v>818</v>
      </c>
      <c r="E97" s="229" t="s">
        <v>711</v>
      </c>
      <c r="F97" s="230">
        <v>386697.033</v>
      </c>
      <c r="G97" s="231" t="s">
        <v>766</v>
      </c>
    </row>
    <row r="98" spans="1:7" x14ac:dyDescent="0.25">
      <c r="A98" s="207" t="str">
        <f t="shared" si="1"/>
        <v>2.6.3.1.01</v>
      </c>
      <c r="B98" s="227" t="s">
        <v>763</v>
      </c>
      <c r="C98" s="227" t="s">
        <v>764</v>
      </c>
      <c r="D98" s="228" t="s">
        <v>819</v>
      </c>
      <c r="E98" s="229" t="s">
        <v>711</v>
      </c>
      <c r="F98" s="230">
        <v>142177.25599999999</v>
      </c>
      <c r="G98" s="231" t="s">
        <v>766</v>
      </c>
    </row>
    <row r="99" spans="1:7" x14ac:dyDescent="0.25">
      <c r="A99" s="207" t="str">
        <f t="shared" si="1"/>
        <v>2.6.3.1.01</v>
      </c>
      <c r="B99" s="227" t="s">
        <v>763</v>
      </c>
      <c r="C99" s="227" t="s">
        <v>764</v>
      </c>
      <c r="D99" s="228" t="s">
        <v>820</v>
      </c>
      <c r="E99" s="229" t="s">
        <v>711</v>
      </c>
      <c r="F99" s="230">
        <v>26868.6</v>
      </c>
      <c r="G99" s="231" t="s">
        <v>766</v>
      </c>
    </row>
    <row r="100" spans="1:7" x14ac:dyDescent="0.25">
      <c r="A100" s="207" t="str">
        <f t="shared" si="1"/>
        <v>2.6.3.1.01</v>
      </c>
      <c r="B100" s="227" t="s">
        <v>763</v>
      </c>
      <c r="C100" s="227" t="s">
        <v>764</v>
      </c>
      <c r="D100" s="228" t="s">
        <v>821</v>
      </c>
      <c r="E100" s="229" t="s">
        <v>711</v>
      </c>
      <c r="F100" s="230">
        <v>1897493.1</v>
      </c>
      <c r="G100" s="231" t="s">
        <v>766</v>
      </c>
    </row>
    <row r="101" spans="1:7" x14ac:dyDescent="0.25">
      <c r="A101" s="207" t="str">
        <f t="shared" si="1"/>
        <v>2.6.3.1.01</v>
      </c>
      <c r="B101" s="227" t="s">
        <v>763</v>
      </c>
      <c r="C101" s="227" t="s">
        <v>764</v>
      </c>
      <c r="D101" s="228" t="s">
        <v>822</v>
      </c>
      <c r="E101" s="229" t="s">
        <v>711</v>
      </c>
      <c r="F101" s="230">
        <v>232041.1</v>
      </c>
      <c r="G101" s="231" t="s">
        <v>766</v>
      </c>
    </row>
    <row r="102" spans="1:7" ht="24" x14ac:dyDescent="0.25">
      <c r="A102" s="207" t="str">
        <f t="shared" si="1"/>
        <v>2.6.3.1.01</v>
      </c>
      <c r="B102" s="227" t="s">
        <v>763</v>
      </c>
      <c r="C102" s="227" t="s">
        <v>764</v>
      </c>
      <c r="D102" s="228" t="s">
        <v>823</v>
      </c>
      <c r="E102" s="229" t="s">
        <v>711</v>
      </c>
      <c r="F102" s="230">
        <v>34703.800000000003</v>
      </c>
      <c r="G102" s="231" t="s">
        <v>766</v>
      </c>
    </row>
    <row r="103" spans="1:7" x14ac:dyDescent="0.25">
      <c r="A103" s="207" t="str">
        <f t="shared" si="1"/>
        <v>2.6.3.1.01</v>
      </c>
      <c r="B103" s="227" t="s">
        <v>763</v>
      </c>
      <c r="C103" s="227" t="s">
        <v>764</v>
      </c>
      <c r="D103" s="228" t="s">
        <v>824</v>
      </c>
      <c r="E103" s="229" t="s">
        <v>711</v>
      </c>
      <c r="F103" s="230">
        <v>8903.1</v>
      </c>
      <c r="G103" s="231" t="s">
        <v>766</v>
      </c>
    </row>
    <row r="104" spans="1:7" ht="15.95" customHeight="1" x14ac:dyDescent="0.25">
      <c r="A104" s="207" t="str">
        <f t="shared" si="1"/>
        <v>2.6.3.1.01</v>
      </c>
      <c r="B104" s="227" t="s">
        <v>763</v>
      </c>
      <c r="C104" s="227" t="s">
        <v>764</v>
      </c>
      <c r="D104" s="228" t="s">
        <v>825</v>
      </c>
      <c r="E104" s="229" t="s">
        <v>711</v>
      </c>
      <c r="F104" s="230">
        <v>130316.25</v>
      </c>
      <c r="G104" s="228" t="s">
        <v>766</v>
      </c>
    </row>
    <row r="105" spans="1:7" x14ac:dyDescent="0.25">
      <c r="A105" s="207" t="str">
        <f t="shared" si="1"/>
        <v>2.6.3.1.01</v>
      </c>
      <c r="B105" s="227" t="s">
        <v>763</v>
      </c>
      <c r="C105" s="227" t="s">
        <v>764</v>
      </c>
      <c r="D105" s="228" t="s">
        <v>826</v>
      </c>
      <c r="E105" s="229" t="s">
        <v>711</v>
      </c>
      <c r="F105" s="230">
        <v>22139.75</v>
      </c>
      <c r="G105" s="231" t="s">
        <v>766</v>
      </c>
    </row>
    <row r="106" spans="1:7" x14ac:dyDescent="0.25">
      <c r="A106" s="207" t="str">
        <f t="shared" si="1"/>
        <v>2.6.3.1.01</v>
      </c>
      <c r="B106" s="227" t="s">
        <v>763</v>
      </c>
      <c r="C106" s="227" t="s">
        <v>764</v>
      </c>
      <c r="D106" s="228" t="s">
        <v>827</v>
      </c>
      <c r="E106" s="229" t="s">
        <v>711</v>
      </c>
      <c r="F106" s="230">
        <v>62932.232000000004</v>
      </c>
      <c r="G106" s="231" t="s">
        <v>766</v>
      </c>
    </row>
    <row r="107" spans="1:7" x14ac:dyDescent="0.25">
      <c r="A107" s="207" t="str">
        <f t="shared" si="1"/>
        <v>2.6.3.1.01</v>
      </c>
      <c r="B107" s="227" t="s">
        <v>763</v>
      </c>
      <c r="C107" s="227" t="s">
        <v>764</v>
      </c>
      <c r="D107" s="228" t="s">
        <v>828</v>
      </c>
      <c r="E107" s="229" t="s">
        <v>711</v>
      </c>
      <c r="F107" s="230">
        <v>62932.232199999999</v>
      </c>
      <c r="G107" s="231" t="s">
        <v>766</v>
      </c>
    </row>
    <row r="108" spans="1:7" x14ac:dyDescent="0.25">
      <c r="A108" s="207" t="str">
        <f t="shared" si="1"/>
        <v>2.6.3.1.01</v>
      </c>
      <c r="B108" s="227" t="s">
        <v>763</v>
      </c>
      <c r="C108" s="227" t="s">
        <v>764</v>
      </c>
      <c r="D108" s="228" t="s">
        <v>829</v>
      </c>
      <c r="E108" s="229" t="s">
        <v>711</v>
      </c>
      <c r="F108" s="230">
        <v>57230</v>
      </c>
      <c r="G108" s="231" t="s">
        <v>766</v>
      </c>
    </row>
    <row r="109" spans="1:7" x14ac:dyDescent="0.25">
      <c r="A109" s="207" t="str">
        <f t="shared" si="1"/>
        <v>2.6.3.1.01</v>
      </c>
      <c r="B109" s="227" t="s">
        <v>763</v>
      </c>
      <c r="C109" s="227" t="s">
        <v>764</v>
      </c>
      <c r="D109" s="228" t="s">
        <v>830</v>
      </c>
      <c r="E109" s="229" t="s">
        <v>711</v>
      </c>
      <c r="F109" s="230">
        <v>2549.9917</v>
      </c>
      <c r="G109" s="231" t="s">
        <v>766</v>
      </c>
    </row>
    <row r="110" spans="1:7" x14ac:dyDescent="0.25">
      <c r="A110" s="207" t="str">
        <f t="shared" si="1"/>
        <v>2.6.3.1.01</v>
      </c>
      <c r="B110" s="227" t="s">
        <v>763</v>
      </c>
      <c r="C110" s="227" t="s">
        <v>764</v>
      </c>
      <c r="D110" s="228" t="s">
        <v>831</v>
      </c>
      <c r="E110" s="229" t="s">
        <v>711</v>
      </c>
      <c r="F110" s="230">
        <v>13999.992</v>
      </c>
      <c r="G110" s="231" t="s">
        <v>766</v>
      </c>
    </row>
    <row r="111" spans="1:7" x14ac:dyDescent="0.25">
      <c r="A111" s="207" t="str">
        <f t="shared" si="1"/>
        <v>2.6.3.1.01</v>
      </c>
      <c r="B111" s="227" t="s">
        <v>763</v>
      </c>
      <c r="C111" s="227" t="s">
        <v>764</v>
      </c>
      <c r="D111" s="228" t="s">
        <v>832</v>
      </c>
      <c r="E111" s="229" t="s">
        <v>711</v>
      </c>
      <c r="F111" s="230">
        <v>19383.86</v>
      </c>
      <c r="G111" s="231" t="s">
        <v>766</v>
      </c>
    </row>
    <row r="112" spans="1:7" x14ac:dyDescent="0.25">
      <c r="A112" s="207" t="str">
        <f t="shared" si="1"/>
        <v>2.6.3.1.01</v>
      </c>
      <c r="B112" s="227" t="s">
        <v>763</v>
      </c>
      <c r="C112" s="227" t="s">
        <v>764</v>
      </c>
      <c r="D112" s="228" t="s">
        <v>833</v>
      </c>
      <c r="E112" s="229" t="s">
        <v>711</v>
      </c>
      <c r="F112" s="230">
        <v>250971.84</v>
      </c>
      <c r="G112" s="231" t="s">
        <v>766</v>
      </c>
    </row>
    <row r="113" spans="1:7" x14ac:dyDescent="0.25">
      <c r="A113" s="207" t="str">
        <f t="shared" si="1"/>
        <v>2.6.3.1.01</v>
      </c>
      <c r="B113" s="227" t="s">
        <v>763</v>
      </c>
      <c r="C113" s="227" t="s">
        <v>764</v>
      </c>
      <c r="D113" s="228" t="s">
        <v>834</v>
      </c>
      <c r="E113" s="229" t="s">
        <v>711</v>
      </c>
      <c r="F113" s="230">
        <v>257712</v>
      </c>
      <c r="G113" s="231" t="s">
        <v>766</v>
      </c>
    </row>
    <row r="114" spans="1:7" x14ac:dyDescent="0.25">
      <c r="A114" s="207" t="str">
        <f t="shared" si="1"/>
        <v>2.6.3.1.01</v>
      </c>
      <c r="B114" s="227" t="s">
        <v>763</v>
      </c>
      <c r="C114" s="227" t="s">
        <v>764</v>
      </c>
      <c r="D114" s="228" t="s">
        <v>835</v>
      </c>
      <c r="E114" s="229" t="s">
        <v>711</v>
      </c>
      <c r="F114" s="230">
        <v>3613.16</v>
      </c>
      <c r="G114" s="231" t="s">
        <v>766</v>
      </c>
    </row>
    <row r="115" spans="1:7" x14ac:dyDescent="0.25">
      <c r="A115" s="207" t="str">
        <f t="shared" si="1"/>
        <v>2.6.3.1.01</v>
      </c>
      <c r="B115" s="227" t="s">
        <v>763</v>
      </c>
      <c r="C115" s="227" t="s">
        <v>764</v>
      </c>
      <c r="D115" s="228" t="s">
        <v>836</v>
      </c>
      <c r="E115" s="229" t="s">
        <v>711</v>
      </c>
      <c r="F115" s="230">
        <v>34202.300000000003</v>
      </c>
      <c r="G115" s="231" t="s">
        <v>766</v>
      </c>
    </row>
    <row r="116" spans="1:7" x14ac:dyDescent="0.25">
      <c r="A116" s="207" t="str">
        <f t="shared" si="1"/>
        <v>2.6.3.1.01</v>
      </c>
      <c r="B116" s="227" t="s">
        <v>763</v>
      </c>
      <c r="C116" s="227" t="s">
        <v>764</v>
      </c>
      <c r="D116" s="228" t="s">
        <v>837</v>
      </c>
      <c r="E116" s="229" t="s">
        <v>711</v>
      </c>
      <c r="F116" s="230">
        <v>30336.03</v>
      </c>
      <c r="G116" s="231" t="s">
        <v>766</v>
      </c>
    </row>
    <row r="117" spans="1:7" x14ac:dyDescent="0.25">
      <c r="A117" s="207" t="str">
        <f t="shared" si="1"/>
        <v>2.6.3.1.01</v>
      </c>
      <c r="B117" s="227" t="s">
        <v>763</v>
      </c>
      <c r="C117" s="227" t="s">
        <v>764</v>
      </c>
      <c r="D117" s="228" t="s">
        <v>838</v>
      </c>
      <c r="E117" s="229" t="s">
        <v>711</v>
      </c>
      <c r="F117" s="230">
        <v>1250.8</v>
      </c>
      <c r="G117" s="231" t="s">
        <v>766</v>
      </c>
    </row>
    <row r="118" spans="1:7" x14ac:dyDescent="0.25">
      <c r="A118" s="207" t="str">
        <f t="shared" si="1"/>
        <v>2.6.3.1.01</v>
      </c>
      <c r="B118" s="227" t="s">
        <v>763</v>
      </c>
      <c r="C118" s="227" t="s">
        <v>764</v>
      </c>
      <c r="D118" s="228" t="s">
        <v>839</v>
      </c>
      <c r="E118" s="229" t="s">
        <v>711</v>
      </c>
      <c r="F118" s="230">
        <v>1250.8</v>
      </c>
      <c r="G118" s="231" t="s">
        <v>766</v>
      </c>
    </row>
    <row r="119" spans="1:7" x14ac:dyDescent="0.25">
      <c r="A119" s="207" t="str">
        <f t="shared" si="1"/>
        <v>2.6.3.1.01</v>
      </c>
      <c r="B119" s="227" t="s">
        <v>763</v>
      </c>
      <c r="C119" s="227" t="s">
        <v>764</v>
      </c>
      <c r="D119" s="228" t="s">
        <v>840</v>
      </c>
      <c r="E119" s="229" t="s">
        <v>711</v>
      </c>
      <c r="F119" s="230">
        <v>1250.8</v>
      </c>
      <c r="G119" s="231" t="s">
        <v>766</v>
      </c>
    </row>
    <row r="120" spans="1:7" x14ac:dyDescent="0.25">
      <c r="A120" s="207" t="str">
        <f t="shared" si="1"/>
        <v>2.6.3.1.01</v>
      </c>
      <c r="B120" s="227" t="s">
        <v>763</v>
      </c>
      <c r="C120" s="227" t="s">
        <v>764</v>
      </c>
      <c r="D120" s="228" t="s">
        <v>841</v>
      </c>
      <c r="E120" s="229" t="s">
        <v>711</v>
      </c>
      <c r="F120" s="230">
        <v>21240</v>
      </c>
      <c r="G120" s="231" t="s">
        <v>766</v>
      </c>
    </row>
    <row r="121" spans="1:7" x14ac:dyDescent="0.25">
      <c r="A121" s="207" t="str">
        <f t="shared" si="1"/>
        <v>2.6.3.1.01</v>
      </c>
      <c r="B121" s="227" t="s">
        <v>763</v>
      </c>
      <c r="C121" s="227" t="s">
        <v>764</v>
      </c>
      <c r="D121" s="228" t="s">
        <v>842</v>
      </c>
      <c r="E121" s="229" t="s">
        <v>711</v>
      </c>
      <c r="F121" s="230">
        <v>43960.9</v>
      </c>
      <c r="G121" s="231" t="s">
        <v>766</v>
      </c>
    </row>
    <row r="122" spans="1:7" x14ac:dyDescent="0.25">
      <c r="A122" s="207" t="str">
        <f t="shared" si="1"/>
        <v>2.6.3.1.01</v>
      </c>
      <c r="B122" s="227" t="s">
        <v>763</v>
      </c>
      <c r="C122" s="227" t="s">
        <v>764</v>
      </c>
      <c r="D122" s="228" t="s">
        <v>843</v>
      </c>
      <c r="E122" s="229" t="s">
        <v>711</v>
      </c>
      <c r="F122" s="230">
        <v>13749.996999999999</v>
      </c>
      <c r="G122" s="231" t="s">
        <v>766</v>
      </c>
    </row>
    <row r="123" spans="1:7" x14ac:dyDescent="0.25">
      <c r="A123" s="207" t="str">
        <f t="shared" si="1"/>
        <v>2.6.3.1.01</v>
      </c>
      <c r="B123" s="227" t="s">
        <v>763</v>
      </c>
      <c r="C123" s="227" t="s">
        <v>764</v>
      </c>
      <c r="D123" s="228" t="s">
        <v>844</v>
      </c>
      <c r="E123" s="229" t="s">
        <v>711</v>
      </c>
      <c r="F123" s="230">
        <v>13570</v>
      </c>
      <c r="G123" s="231" t="s">
        <v>766</v>
      </c>
    </row>
    <row r="124" spans="1:7" x14ac:dyDescent="0.25">
      <c r="A124" s="207" t="str">
        <f t="shared" si="1"/>
        <v>2.6.3.1.01</v>
      </c>
      <c r="B124" s="227" t="s">
        <v>763</v>
      </c>
      <c r="C124" s="227" t="s">
        <v>764</v>
      </c>
      <c r="D124" s="228" t="s">
        <v>845</v>
      </c>
      <c r="E124" s="229" t="s">
        <v>711</v>
      </c>
      <c r="F124" s="230">
        <v>4284.71</v>
      </c>
      <c r="G124" s="231" t="s">
        <v>766</v>
      </c>
    </row>
    <row r="125" spans="1:7" x14ac:dyDescent="0.25">
      <c r="A125" s="207" t="str">
        <f t="shared" si="1"/>
        <v>2.6.3.1.01</v>
      </c>
      <c r="B125" s="227" t="s">
        <v>763</v>
      </c>
      <c r="C125" s="227" t="s">
        <v>764</v>
      </c>
      <c r="D125" s="228" t="s">
        <v>846</v>
      </c>
      <c r="E125" s="229" t="s">
        <v>711</v>
      </c>
      <c r="F125" s="230">
        <v>5726.64</v>
      </c>
      <c r="G125" s="231" t="s">
        <v>766</v>
      </c>
    </row>
    <row r="126" spans="1:7" x14ac:dyDescent="0.25">
      <c r="A126" s="207" t="str">
        <f t="shared" si="1"/>
        <v>2.6.3.1.01</v>
      </c>
      <c r="B126" s="227" t="s">
        <v>763</v>
      </c>
      <c r="C126" s="227" t="s">
        <v>764</v>
      </c>
      <c r="D126" s="228" t="s">
        <v>847</v>
      </c>
      <c r="E126" s="229" t="s">
        <v>711</v>
      </c>
      <c r="F126" s="230">
        <v>20650</v>
      </c>
      <c r="G126" s="231" t="s">
        <v>766</v>
      </c>
    </row>
    <row r="127" spans="1:7" ht="12.95" customHeight="1" x14ac:dyDescent="0.25">
      <c r="A127" s="207" t="str">
        <f t="shared" si="1"/>
        <v>2.6.3.1.01</v>
      </c>
      <c r="B127" s="227" t="s">
        <v>763</v>
      </c>
      <c r="C127" s="227" t="s">
        <v>764</v>
      </c>
      <c r="D127" s="228" t="s">
        <v>848</v>
      </c>
      <c r="E127" s="229" t="s">
        <v>711</v>
      </c>
      <c r="F127" s="230">
        <v>575000.01</v>
      </c>
      <c r="G127" s="231" t="s">
        <v>766</v>
      </c>
    </row>
    <row r="128" spans="1:7" x14ac:dyDescent="0.25">
      <c r="A128" s="207" t="str">
        <f t="shared" si="1"/>
        <v>2.6.3.1.01</v>
      </c>
      <c r="B128" s="227" t="s">
        <v>763</v>
      </c>
      <c r="C128" s="227" t="s">
        <v>764</v>
      </c>
      <c r="D128" s="228" t="s">
        <v>849</v>
      </c>
      <c r="E128" s="229" t="s">
        <v>711</v>
      </c>
      <c r="F128" s="230">
        <v>2542900</v>
      </c>
      <c r="G128" s="231" t="s">
        <v>766</v>
      </c>
    </row>
    <row r="129" spans="1:7" x14ac:dyDescent="0.25">
      <c r="A129" s="207" t="str">
        <f t="shared" si="1"/>
        <v>2.6.3.1.01</v>
      </c>
      <c r="B129" s="227" t="s">
        <v>763</v>
      </c>
      <c r="C129" s="227" t="s">
        <v>764</v>
      </c>
      <c r="D129" s="228" t="s">
        <v>850</v>
      </c>
      <c r="E129" s="229" t="s">
        <v>711</v>
      </c>
      <c r="F129" s="230">
        <v>172556.12</v>
      </c>
      <c r="G129" s="231" t="s">
        <v>766</v>
      </c>
    </row>
    <row r="130" spans="1:7" x14ac:dyDescent="0.25">
      <c r="A130" s="207" t="str">
        <f t="shared" si="1"/>
        <v>2.6.3.1.01</v>
      </c>
      <c r="B130" s="227" t="s">
        <v>763</v>
      </c>
      <c r="C130" s="227" t="s">
        <v>764</v>
      </c>
      <c r="D130" s="228" t="s">
        <v>851</v>
      </c>
      <c r="E130" s="229" t="s">
        <v>711</v>
      </c>
      <c r="F130" s="230">
        <v>44250</v>
      </c>
      <c r="G130" s="231" t="s">
        <v>766</v>
      </c>
    </row>
    <row r="131" spans="1:7" x14ac:dyDescent="0.25">
      <c r="A131" s="207" t="str">
        <f t="shared" si="1"/>
        <v>2.6.3.1.01</v>
      </c>
      <c r="B131" s="227" t="s">
        <v>763</v>
      </c>
      <c r="C131" s="227" t="s">
        <v>764</v>
      </c>
      <c r="D131" s="228" t="s">
        <v>852</v>
      </c>
      <c r="E131" s="229" t="s">
        <v>711</v>
      </c>
      <c r="F131" s="230">
        <v>719492.56279999996</v>
      </c>
      <c r="G131" s="231" t="s">
        <v>766</v>
      </c>
    </row>
    <row r="132" spans="1:7" x14ac:dyDescent="0.25">
      <c r="A132" s="207" t="str">
        <f t="shared" ref="A132:A195" si="2">+G132</f>
        <v>2.6.3.1.01</v>
      </c>
      <c r="B132" s="227" t="s">
        <v>763</v>
      </c>
      <c r="C132" s="227" t="s">
        <v>764</v>
      </c>
      <c r="D132" s="228" t="s">
        <v>853</v>
      </c>
      <c r="E132" s="229" t="s">
        <v>711</v>
      </c>
      <c r="F132" s="230">
        <v>816192.43</v>
      </c>
      <c r="G132" s="231" t="s">
        <v>766</v>
      </c>
    </row>
    <row r="133" spans="1:7" x14ac:dyDescent="0.25">
      <c r="A133" s="207" t="str">
        <f t="shared" si="2"/>
        <v>2.6.1.3.01</v>
      </c>
      <c r="B133" s="232" t="s">
        <v>854</v>
      </c>
      <c r="C133" s="232" t="s">
        <v>855</v>
      </c>
      <c r="D133" s="233" t="s">
        <v>856</v>
      </c>
      <c r="E133" s="234" t="s">
        <v>711</v>
      </c>
      <c r="F133" s="235">
        <v>36954.32</v>
      </c>
      <c r="G133" s="236" t="s">
        <v>857</v>
      </c>
    </row>
    <row r="134" spans="1:7" ht="14.1" customHeight="1" x14ac:dyDescent="0.25">
      <c r="A134" s="207" t="str">
        <f t="shared" si="2"/>
        <v>2.6.1.3.01</v>
      </c>
      <c r="B134" s="232" t="s">
        <v>854</v>
      </c>
      <c r="C134" s="232" t="s">
        <v>855</v>
      </c>
      <c r="D134" s="233" t="s">
        <v>858</v>
      </c>
      <c r="E134" s="234" t="s">
        <v>711</v>
      </c>
      <c r="F134" s="235">
        <v>3776</v>
      </c>
      <c r="G134" s="236" t="s">
        <v>857</v>
      </c>
    </row>
    <row r="135" spans="1:7" ht="15.95" customHeight="1" x14ac:dyDescent="0.25">
      <c r="A135" s="207" t="str">
        <f t="shared" si="2"/>
        <v>2.6.1.3.01</v>
      </c>
      <c r="B135" s="232" t="s">
        <v>854</v>
      </c>
      <c r="C135" s="232" t="s">
        <v>855</v>
      </c>
      <c r="D135" s="233" t="s">
        <v>859</v>
      </c>
      <c r="E135" s="234" t="s">
        <v>711</v>
      </c>
      <c r="F135" s="235">
        <v>12390</v>
      </c>
      <c r="G135" s="236" t="s">
        <v>857</v>
      </c>
    </row>
    <row r="136" spans="1:7" ht="15" customHeight="1" x14ac:dyDescent="0.25">
      <c r="A136" s="207" t="str">
        <f t="shared" si="2"/>
        <v>2.6.1.3.01</v>
      </c>
      <c r="B136" s="232" t="s">
        <v>854</v>
      </c>
      <c r="C136" s="232" t="s">
        <v>855</v>
      </c>
      <c r="D136" s="233" t="s">
        <v>860</v>
      </c>
      <c r="E136" s="234" t="s">
        <v>711</v>
      </c>
      <c r="F136" s="235">
        <v>6293.7049999999999</v>
      </c>
      <c r="G136" s="236" t="s">
        <v>857</v>
      </c>
    </row>
    <row r="137" spans="1:7" ht="14.1" customHeight="1" x14ac:dyDescent="0.25">
      <c r="A137" s="207" t="str">
        <f t="shared" si="2"/>
        <v>2.6.1.3.01</v>
      </c>
      <c r="B137" s="232" t="s">
        <v>854</v>
      </c>
      <c r="C137" s="232" t="s">
        <v>855</v>
      </c>
      <c r="D137" s="233" t="s">
        <v>861</v>
      </c>
      <c r="E137" s="234" t="s">
        <v>711</v>
      </c>
      <c r="F137" s="235">
        <v>27200</v>
      </c>
      <c r="G137" s="236" t="s">
        <v>857</v>
      </c>
    </row>
    <row r="138" spans="1:7" x14ac:dyDescent="0.25">
      <c r="A138" s="207" t="str">
        <f t="shared" si="2"/>
        <v>2.6.6.2.01</v>
      </c>
      <c r="B138" s="237" t="s">
        <v>420</v>
      </c>
      <c r="C138" s="237" t="s">
        <v>862</v>
      </c>
      <c r="D138" s="238" t="s">
        <v>863</v>
      </c>
      <c r="E138" s="239" t="s">
        <v>711</v>
      </c>
      <c r="F138" s="240">
        <v>109504</v>
      </c>
      <c r="G138" s="241" t="s">
        <v>864</v>
      </c>
    </row>
    <row r="139" spans="1:7" x14ac:dyDescent="0.25">
      <c r="A139" s="207" t="str">
        <f t="shared" si="2"/>
        <v>2.6.6.2.01</v>
      </c>
      <c r="B139" s="237" t="s">
        <v>420</v>
      </c>
      <c r="C139" s="237" t="s">
        <v>862</v>
      </c>
      <c r="D139" s="238" t="s">
        <v>865</v>
      </c>
      <c r="E139" s="239" t="s">
        <v>711</v>
      </c>
      <c r="F139" s="240">
        <v>5723</v>
      </c>
      <c r="G139" s="241" t="s">
        <v>864</v>
      </c>
    </row>
    <row r="140" spans="1:7" x14ac:dyDescent="0.25">
      <c r="A140" s="207" t="str">
        <f t="shared" si="2"/>
        <v>2.2.8.6.01</v>
      </c>
      <c r="B140" s="202" t="s">
        <v>866</v>
      </c>
      <c r="C140" s="202" t="s">
        <v>867</v>
      </c>
      <c r="D140" s="203" t="s">
        <v>868</v>
      </c>
      <c r="E140" s="204" t="s">
        <v>711</v>
      </c>
      <c r="F140" s="205">
        <v>6200</v>
      </c>
      <c r="G140" s="242" t="s">
        <v>869</v>
      </c>
    </row>
    <row r="141" spans="1:7" ht="24" x14ac:dyDescent="0.25">
      <c r="A141" s="207" t="str">
        <f t="shared" si="2"/>
        <v>2.2.8.6.01</v>
      </c>
      <c r="B141" s="202" t="s">
        <v>866</v>
      </c>
      <c r="C141" s="202" t="s">
        <v>867</v>
      </c>
      <c r="D141" s="203" t="s">
        <v>870</v>
      </c>
      <c r="E141" s="204" t="s">
        <v>711</v>
      </c>
      <c r="F141" s="205">
        <v>86568.53</v>
      </c>
      <c r="G141" s="242" t="s">
        <v>869</v>
      </c>
    </row>
    <row r="142" spans="1:7" ht="24" x14ac:dyDescent="0.25">
      <c r="A142" s="207" t="str">
        <f t="shared" si="2"/>
        <v>2.2.8.6.01</v>
      </c>
      <c r="B142" s="202" t="s">
        <v>866</v>
      </c>
      <c r="C142" s="202" t="s">
        <v>867</v>
      </c>
      <c r="D142" s="203" t="s">
        <v>871</v>
      </c>
      <c r="E142" s="204" t="s">
        <v>711</v>
      </c>
      <c r="F142" s="205">
        <v>100917.38</v>
      </c>
      <c r="G142" s="242" t="s">
        <v>869</v>
      </c>
    </row>
    <row r="143" spans="1:7" ht="15.95" customHeight="1" x14ac:dyDescent="0.25">
      <c r="A143" s="207" t="str">
        <f t="shared" si="2"/>
        <v xml:space="preserve">2.3.7.1.02 </v>
      </c>
      <c r="B143" s="243" t="s">
        <v>228</v>
      </c>
      <c r="C143" s="243" t="s">
        <v>872</v>
      </c>
      <c r="D143" s="244" t="s">
        <v>873</v>
      </c>
      <c r="E143" s="245" t="s">
        <v>711</v>
      </c>
      <c r="F143" s="246">
        <v>1000</v>
      </c>
      <c r="G143" s="247" t="s">
        <v>874</v>
      </c>
    </row>
    <row r="144" spans="1:7" x14ac:dyDescent="0.25">
      <c r="A144" s="207" t="str">
        <f t="shared" si="2"/>
        <v xml:space="preserve">2.3.7.1.02 </v>
      </c>
      <c r="B144" s="243" t="s">
        <v>228</v>
      </c>
      <c r="C144" s="243" t="s">
        <v>872</v>
      </c>
      <c r="D144" s="244" t="s">
        <v>875</v>
      </c>
      <c r="E144" s="245" t="s">
        <v>711</v>
      </c>
      <c r="F144" s="246">
        <v>200</v>
      </c>
      <c r="G144" s="247" t="s">
        <v>874</v>
      </c>
    </row>
    <row r="145" spans="1:7" ht="18" customHeight="1" x14ac:dyDescent="0.25">
      <c r="A145" s="207" t="str">
        <f t="shared" si="2"/>
        <v xml:space="preserve">2.3.7.1.02 </v>
      </c>
      <c r="B145" s="243" t="s">
        <v>228</v>
      </c>
      <c r="C145" s="243" t="s">
        <v>872</v>
      </c>
      <c r="D145" s="244" t="s">
        <v>876</v>
      </c>
      <c r="E145" s="245" t="s">
        <v>711</v>
      </c>
      <c r="F145" s="246">
        <v>500</v>
      </c>
      <c r="G145" s="247" t="s">
        <v>874</v>
      </c>
    </row>
    <row r="146" spans="1:7" ht="17.25" customHeight="1" x14ac:dyDescent="0.25">
      <c r="A146" s="207" t="str">
        <f t="shared" si="2"/>
        <v>2.3.7.1.02</v>
      </c>
      <c r="B146" s="243" t="s">
        <v>228</v>
      </c>
      <c r="C146" s="243" t="s">
        <v>872</v>
      </c>
      <c r="D146" s="244" t="s">
        <v>877</v>
      </c>
      <c r="E146" s="245" t="s">
        <v>878</v>
      </c>
      <c r="F146" s="246">
        <v>197</v>
      </c>
      <c r="G146" s="248" t="s">
        <v>879</v>
      </c>
    </row>
    <row r="147" spans="1:7" x14ac:dyDescent="0.25">
      <c r="A147" s="207" t="str">
        <f t="shared" si="2"/>
        <v>2.3.7.1.02</v>
      </c>
      <c r="B147" s="243" t="s">
        <v>228</v>
      </c>
      <c r="C147" s="243" t="s">
        <v>872</v>
      </c>
      <c r="D147" s="244" t="s">
        <v>880</v>
      </c>
      <c r="E147" s="245" t="s">
        <v>878</v>
      </c>
      <c r="F147" s="246">
        <v>181</v>
      </c>
      <c r="G147" s="248" t="s">
        <v>879</v>
      </c>
    </row>
    <row r="148" spans="1:7" x14ac:dyDescent="0.25">
      <c r="A148" s="207" t="str">
        <f t="shared" si="2"/>
        <v>2.3.7.1.02</v>
      </c>
      <c r="B148" s="243" t="s">
        <v>228</v>
      </c>
      <c r="C148" s="243" t="s">
        <v>872</v>
      </c>
      <c r="D148" s="244" t="s">
        <v>881</v>
      </c>
      <c r="E148" s="245" t="s">
        <v>878</v>
      </c>
      <c r="F148" s="246">
        <v>251</v>
      </c>
      <c r="G148" s="247" t="s">
        <v>879</v>
      </c>
    </row>
    <row r="149" spans="1:7" x14ac:dyDescent="0.25">
      <c r="A149" s="207" t="str">
        <f t="shared" si="2"/>
        <v>2.3.7.1.02</v>
      </c>
      <c r="B149" s="243" t="s">
        <v>228</v>
      </c>
      <c r="C149" s="243" t="s">
        <v>872</v>
      </c>
      <c r="D149" s="244" t="s">
        <v>882</v>
      </c>
      <c r="E149" s="245" t="s">
        <v>878</v>
      </c>
      <c r="F149" s="246">
        <v>230</v>
      </c>
      <c r="G149" s="248" t="s">
        <v>879</v>
      </c>
    </row>
    <row r="150" spans="1:7" x14ac:dyDescent="0.25">
      <c r="A150" s="207" t="str">
        <f t="shared" si="2"/>
        <v>2.3.7.1.02</v>
      </c>
      <c r="B150" s="243" t="s">
        <v>228</v>
      </c>
      <c r="C150" s="243" t="s">
        <v>872</v>
      </c>
      <c r="D150" s="244" t="s">
        <v>883</v>
      </c>
      <c r="E150" s="245" t="s">
        <v>878</v>
      </c>
      <c r="F150" s="246">
        <v>110</v>
      </c>
      <c r="G150" s="247" t="s">
        <v>879</v>
      </c>
    </row>
    <row r="151" spans="1:7" x14ac:dyDescent="0.25">
      <c r="A151" s="207" t="str">
        <f t="shared" si="2"/>
        <v>2.3.6.3.04</v>
      </c>
      <c r="B151" s="202" t="s">
        <v>215</v>
      </c>
      <c r="C151" s="202" t="s">
        <v>884</v>
      </c>
      <c r="D151" s="203" t="s">
        <v>885</v>
      </c>
      <c r="E151" s="204" t="s">
        <v>886</v>
      </c>
      <c r="F151" s="205">
        <v>28.32</v>
      </c>
      <c r="G151" s="242" t="s">
        <v>887</v>
      </c>
    </row>
    <row r="152" spans="1:7" x14ac:dyDescent="0.25">
      <c r="A152" s="207" t="str">
        <f t="shared" si="2"/>
        <v>2.3.6.3.04</v>
      </c>
      <c r="B152" s="202" t="s">
        <v>215</v>
      </c>
      <c r="C152" s="202" t="s">
        <v>884</v>
      </c>
      <c r="D152" s="203" t="s">
        <v>888</v>
      </c>
      <c r="E152" s="204" t="s">
        <v>711</v>
      </c>
      <c r="F152" s="205">
        <v>8500</v>
      </c>
      <c r="G152" s="242" t="s">
        <v>887</v>
      </c>
    </row>
    <row r="153" spans="1:7" x14ac:dyDescent="0.25">
      <c r="A153" s="207" t="str">
        <f t="shared" si="2"/>
        <v>2.3.6.3.04</v>
      </c>
      <c r="B153" s="202" t="s">
        <v>215</v>
      </c>
      <c r="C153" s="202" t="s">
        <v>884</v>
      </c>
      <c r="D153" s="203" t="s">
        <v>889</v>
      </c>
      <c r="E153" s="204" t="s">
        <v>711</v>
      </c>
      <c r="F153" s="205">
        <v>81.171999999999997</v>
      </c>
      <c r="G153" s="242" t="s">
        <v>887</v>
      </c>
    </row>
    <row r="154" spans="1:7" x14ac:dyDescent="0.25">
      <c r="A154" s="207" t="str">
        <f t="shared" si="2"/>
        <v>2.3.6.3.04</v>
      </c>
      <c r="B154" s="202" t="s">
        <v>215</v>
      </c>
      <c r="C154" s="202" t="s">
        <v>884</v>
      </c>
      <c r="D154" s="203" t="s">
        <v>890</v>
      </c>
      <c r="E154" s="204" t="s">
        <v>711</v>
      </c>
      <c r="F154" s="205">
        <v>103.3567</v>
      </c>
      <c r="G154" s="242" t="s">
        <v>887</v>
      </c>
    </row>
    <row r="155" spans="1:7" x14ac:dyDescent="0.25">
      <c r="A155" s="207" t="str">
        <f t="shared" si="2"/>
        <v>2.3.6.3.04</v>
      </c>
      <c r="B155" s="202" t="s">
        <v>215</v>
      </c>
      <c r="C155" s="202" t="s">
        <v>884</v>
      </c>
      <c r="D155" s="203" t="s">
        <v>891</v>
      </c>
      <c r="E155" s="204" t="s">
        <v>711</v>
      </c>
      <c r="F155" s="205">
        <v>20.059999999999999</v>
      </c>
      <c r="G155" s="242" t="s">
        <v>887</v>
      </c>
    </row>
    <row r="156" spans="1:7" ht="12.95" customHeight="1" x14ac:dyDescent="0.25">
      <c r="A156" s="207" t="str">
        <f t="shared" si="2"/>
        <v>2.3.6.3.04</v>
      </c>
      <c r="B156" s="202" t="s">
        <v>215</v>
      </c>
      <c r="C156" s="202" t="s">
        <v>884</v>
      </c>
      <c r="D156" s="203" t="s">
        <v>892</v>
      </c>
      <c r="E156" s="204" t="s">
        <v>711</v>
      </c>
      <c r="F156" s="205">
        <v>208.86</v>
      </c>
      <c r="G156" s="242" t="s">
        <v>887</v>
      </c>
    </row>
    <row r="157" spans="1:7" ht="15" customHeight="1" x14ac:dyDescent="0.25">
      <c r="A157" s="207" t="str">
        <f t="shared" si="2"/>
        <v>2.3.6.3.04</v>
      </c>
      <c r="B157" s="202" t="s">
        <v>215</v>
      </c>
      <c r="C157" s="202" t="s">
        <v>884</v>
      </c>
      <c r="D157" s="203" t="s">
        <v>893</v>
      </c>
      <c r="E157" s="204" t="s">
        <v>711</v>
      </c>
      <c r="F157" s="205">
        <v>206.73500000000001</v>
      </c>
      <c r="G157" s="242" t="s">
        <v>887</v>
      </c>
    </row>
    <row r="158" spans="1:7" ht="15" customHeight="1" x14ac:dyDescent="0.25">
      <c r="A158" s="207" t="str">
        <f t="shared" si="2"/>
        <v>2.3.6.3.04</v>
      </c>
      <c r="B158" s="202" t="s">
        <v>215</v>
      </c>
      <c r="C158" s="202" t="s">
        <v>884</v>
      </c>
      <c r="D158" s="203" t="s">
        <v>894</v>
      </c>
      <c r="E158" s="204" t="s">
        <v>711</v>
      </c>
      <c r="F158" s="205">
        <v>43.293999999999997</v>
      </c>
      <c r="G158" s="242" t="s">
        <v>887</v>
      </c>
    </row>
    <row r="159" spans="1:7" ht="15" customHeight="1" x14ac:dyDescent="0.25">
      <c r="A159" s="207" t="str">
        <f t="shared" si="2"/>
        <v>2.3.6.3.04</v>
      </c>
      <c r="B159" s="202" t="s">
        <v>215</v>
      </c>
      <c r="C159" s="202" t="s">
        <v>884</v>
      </c>
      <c r="D159" s="203" t="s">
        <v>895</v>
      </c>
      <c r="E159" s="204" t="s">
        <v>711</v>
      </c>
      <c r="F159" s="205">
        <v>5.9</v>
      </c>
      <c r="G159" s="242" t="s">
        <v>887</v>
      </c>
    </row>
    <row r="160" spans="1:7" ht="15" customHeight="1" x14ac:dyDescent="0.25">
      <c r="A160" s="207" t="str">
        <f t="shared" si="2"/>
        <v>2.3.6.3.04</v>
      </c>
      <c r="B160" s="202" t="s">
        <v>215</v>
      </c>
      <c r="C160" s="202" t="s">
        <v>884</v>
      </c>
      <c r="D160" s="203" t="s">
        <v>896</v>
      </c>
      <c r="E160" s="204" t="s">
        <v>711</v>
      </c>
      <c r="F160" s="205">
        <v>944</v>
      </c>
      <c r="G160" s="242" t="s">
        <v>887</v>
      </c>
    </row>
    <row r="161" spans="1:7" ht="15" customHeight="1" x14ac:dyDescent="0.25">
      <c r="A161" s="207" t="str">
        <f t="shared" si="2"/>
        <v>2.3.6.3.04</v>
      </c>
      <c r="B161" s="202" t="s">
        <v>215</v>
      </c>
      <c r="C161" s="202" t="s">
        <v>884</v>
      </c>
      <c r="D161" s="203" t="s">
        <v>897</v>
      </c>
      <c r="E161" s="204" t="s">
        <v>711</v>
      </c>
      <c r="F161" s="205">
        <v>571.12</v>
      </c>
      <c r="G161" s="242" t="s">
        <v>887</v>
      </c>
    </row>
    <row r="162" spans="1:7" ht="15" customHeight="1" x14ac:dyDescent="0.25">
      <c r="A162" s="207" t="str">
        <f t="shared" si="2"/>
        <v>2.3.6.3.04</v>
      </c>
      <c r="B162" s="202" t="s">
        <v>215</v>
      </c>
      <c r="C162" s="202" t="s">
        <v>884</v>
      </c>
      <c r="D162" s="203" t="s">
        <v>898</v>
      </c>
      <c r="E162" s="204" t="s">
        <v>711</v>
      </c>
      <c r="F162" s="205">
        <v>619.5</v>
      </c>
      <c r="G162" s="242" t="s">
        <v>887</v>
      </c>
    </row>
    <row r="163" spans="1:7" ht="15" customHeight="1" x14ac:dyDescent="0.25">
      <c r="A163" s="207" t="str">
        <f t="shared" si="2"/>
        <v>2.3.6.3.04</v>
      </c>
      <c r="B163" s="202" t="s">
        <v>215</v>
      </c>
      <c r="C163" s="202" t="s">
        <v>884</v>
      </c>
      <c r="D163" s="203" t="s">
        <v>899</v>
      </c>
      <c r="E163" s="204" t="s">
        <v>711</v>
      </c>
      <c r="F163" s="205">
        <v>100.3</v>
      </c>
      <c r="G163" s="242" t="s">
        <v>887</v>
      </c>
    </row>
    <row r="164" spans="1:7" ht="14.1" customHeight="1" x14ac:dyDescent="0.25">
      <c r="A164" s="207" t="str">
        <f t="shared" si="2"/>
        <v>2.3.6.3.04</v>
      </c>
      <c r="B164" s="202" t="s">
        <v>215</v>
      </c>
      <c r="C164" s="202" t="s">
        <v>884</v>
      </c>
      <c r="D164" s="203" t="s">
        <v>900</v>
      </c>
      <c r="E164" s="204" t="s">
        <v>711</v>
      </c>
      <c r="F164" s="205">
        <v>33.630000000000003</v>
      </c>
      <c r="G164" s="242" t="s">
        <v>887</v>
      </c>
    </row>
    <row r="165" spans="1:7" x14ac:dyDescent="0.25">
      <c r="A165" s="207" t="str">
        <f t="shared" si="2"/>
        <v>2.3.6.3.04</v>
      </c>
      <c r="B165" s="202" t="s">
        <v>215</v>
      </c>
      <c r="C165" s="202" t="s">
        <v>884</v>
      </c>
      <c r="D165" s="203" t="s">
        <v>901</v>
      </c>
      <c r="E165" s="204" t="s">
        <v>711</v>
      </c>
      <c r="F165" s="205">
        <v>44.25</v>
      </c>
      <c r="G165" s="242" t="s">
        <v>887</v>
      </c>
    </row>
    <row r="166" spans="1:7" x14ac:dyDescent="0.25">
      <c r="A166" s="207" t="str">
        <f t="shared" si="2"/>
        <v>2.3.6.3.04</v>
      </c>
      <c r="B166" s="202" t="s">
        <v>215</v>
      </c>
      <c r="C166" s="202" t="s">
        <v>884</v>
      </c>
      <c r="D166" s="203" t="s">
        <v>902</v>
      </c>
      <c r="E166" s="204" t="s">
        <v>711</v>
      </c>
      <c r="F166" s="205">
        <v>855.5</v>
      </c>
      <c r="G166" s="242" t="s">
        <v>887</v>
      </c>
    </row>
    <row r="167" spans="1:7" x14ac:dyDescent="0.25">
      <c r="A167" s="207" t="str">
        <f t="shared" si="2"/>
        <v>2.3.6.3.04</v>
      </c>
      <c r="B167" s="202" t="s">
        <v>215</v>
      </c>
      <c r="C167" s="202" t="s">
        <v>884</v>
      </c>
      <c r="D167" s="203" t="s">
        <v>903</v>
      </c>
      <c r="E167" s="204" t="s">
        <v>711</v>
      </c>
      <c r="F167" s="205">
        <v>60.2273</v>
      </c>
      <c r="G167" s="242" t="s">
        <v>887</v>
      </c>
    </row>
    <row r="168" spans="1:7" x14ac:dyDescent="0.25">
      <c r="A168" s="207" t="str">
        <f t="shared" si="2"/>
        <v>2.3.6.3.04</v>
      </c>
      <c r="B168" s="202" t="s">
        <v>215</v>
      </c>
      <c r="C168" s="202" t="s">
        <v>884</v>
      </c>
      <c r="D168" s="203" t="s">
        <v>904</v>
      </c>
      <c r="E168" s="204" t="s">
        <v>711</v>
      </c>
      <c r="F168" s="205">
        <v>102.8133</v>
      </c>
      <c r="G168" s="242" t="s">
        <v>887</v>
      </c>
    </row>
    <row r="169" spans="1:7" x14ac:dyDescent="0.25">
      <c r="A169" s="207" t="str">
        <f t="shared" si="2"/>
        <v>2.3.6.3.04</v>
      </c>
      <c r="B169" s="202" t="s">
        <v>215</v>
      </c>
      <c r="C169" s="202" t="s">
        <v>884</v>
      </c>
      <c r="D169" s="203" t="s">
        <v>905</v>
      </c>
      <c r="E169" s="204" t="s">
        <v>711</v>
      </c>
      <c r="F169" s="205">
        <v>3030.43</v>
      </c>
      <c r="G169" s="242" t="s">
        <v>887</v>
      </c>
    </row>
    <row r="170" spans="1:7" x14ac:dyDescent="0.25">
      <c r="A170" s="207" t="str">
        <f t="shared" si="2"/>
        <v>2.3.6.3.04</v>
      </c>
      <c r="B170" s="202" t="s">
        <v>215</v>
      </c>
      <c r="C170" s="202" t="s">
        <v>884</v>
      </c>
      <c r="D170" s="203" t="s">
        <v>906</v>
      </c>
      <c r="E170" s="204" t="s">
        <v>711</v>
      </c>
      <c r="F170" s="205">
        <v>858.45</v>
      </c>
      <c r="G170" s="242" t="s">
        <v>887</v>
      </c>
    </row>
    <row r="171" spans="1:7" x14ac:dyDescent="0.25">
      <c r="A171" s="207" t="str">
        <f t="shared" si="2"/>
        <v>2.3.6.3.04</v>
      </c>
      <c r="B171" s="202" t="s">
        <v>215</v>
      </c>
      <c r="C171" s="202" t="s">
        <v>884</v>
      </c>
      <c r="D171" s="203" t="s">
        <v>907</v>
      </c>
      <c r="E171" s="204" t="s">
        <v>711</v>
      </c>
      <c r="F171" s="205">
        <v>206.72329999999999</v>
      </c>
      <c r="G171" s="242" t="s">
        <v>887</v>
      </c>
    </row>
    <row r="172" spans="1:7" ht="15.95" customHeight="1" x14ac:dyDescent="0.25">
      <c r="A172" s="207" t="str">
        <f t="shared" si="2"/>
        <v>2.3.6.3.04</v>
      </c>
      <c r="B172" s="202" t="s">
        <v>215</v>
      </c>
      <c r="C172" s="202" t="s">
        <v>884</v>
      </c>
      <c r="D172" s="203" t="s">
        <v>908</v>
      </c>
      <c r="E172" s="204" t="s">
        <v>711</v>
      </c>
      <c r="F172" s="205">
        <v>4425</v>
      </c>
      <c r="G172" s="242" t="s">
        <v>887</v>
      </c>
    </row>
    <row r="173" spans="1:7" x14ac:dyDescent="0.25">
      <c r="A173" s="207" t="str">
        <f t="shared" si="2"/>
        <v>2.3.6.3.04</v>
      </c>
      <c r="B173" s="202" t="s">
        <v>215</v>
      </c>
      <c r="C173" s="202" t="s">
        <v>884</v>
      </c>
      <c r="D173" s="203" t="s">
        <v>909</v>
      </c>
      <c r="E173" s="204" t="s">
        <v>711</v>
      </c>
      <c r="F173" s="205">
        <v>13500.0026</v>
      </c>
      <c r="G173" s="242" t="s">
        <v>887</v>
      </c>
    </row>
    <row r="174" spans="1:7" ht="20.25" customHeight="1" x14ac:dyDescent="0.25">
      <c r="A174" s="207" t="str">
        <f t="shared" si="2"/>
        <v>2.3.6.3.04</v>
      </c>
      <c r="B174" s="202" t="s">
        <v>215</v>
      </c>
      <c r="C174" s="202" t="s">
        <v>884</v>
      </c>
      <c r="D174" s="203" t="s">
        <v>910</v>
      </c>
      <c r="E174" s="204" t="s">
        <v>711</v>
      </c>
      <c r="F174" s="205">
        <v>1416</v>
      </c>
      <c r="G174" s="242" t="s">
        <v>887</v>
      </c>
    </row>
    <row r="175" spans="1:7" ht="21" customHeight="1" x14ac:dyDescent="0.2">
      <c r="A175" s="207" t="str">
        <f t="shared" si="2"/>
        <v>2.3.6.3.04</v>
      </c>
      <c r="B175" s="202" t="s">
        <v>215</v>
      </c>
      <c r="C175" s="202" t="s">
        <v>884</v>
      </c>
      <c r="D175" s="203" t="s">
        <v>911</v>
      </c>
      <c r="E175" s="204" t="s">
        <v>711</v>
      </c>
      <c r="F175" s="205">
        <v>3.54</v>
      </c>
      <c r="G175" s="249" t="s">
        <v>887</v>
      </c>
    </row>
    <row r="176" spans="1:7" ht="18" customHeight="1" x14ac:dyDescent="0.25">
      <c r="A176" s="207" t="str">
        <f t="shared" si="2"/>
        <v>2.3.6.3.04</v>
      </c>
      <c r="B176" s="202" t="s">
        <v>215</v>
      </c>
      <c r="C176" s="202" t="s">
        <v>884</v>
      </c>
      <c r="D176" s="203" t="s">
        <v>912</v>
      </c>
      <c r="E176" s="204" t="s">
        <v>711</v>
      </c>
      <c r="F176" s="205">
        <v>73.16</v>
      </c>
      <c r="G176" s="242" t="s">
        <v>887</v>
      </c>
    </row>
    <row r="177" spans="1:7" ht="20.25" customHeight="1" x14ac:dyDescent="0.25">
      <c r="A177" s="207" t="str">
        <f t="shared" si="2"/>
        <v>2.3.6.3.04</v>
      </c>
      <c r="B177" s="202" t="s">
        <v>215</v>
      </c>
      <c r="C177" s="202" t="s">
        <v>884</v>
      </c>
      <c r="D177" s="203" t="s">
        <v>913</v>
      </c>
      <c r="E177" s="204" t="s">
        <v>711</v>
      </c>
      <c r="F177" s="205">
        <v>548.26499999999999</v>
      </c>
      <c r="G177" s="242" t="s">
        <v>887</v>
      </c>
    </row>
    <row r="178" spans="1:7" ht="25.5" customHeight="1" x14ac:dyDescent="0.25">
      <c r="A178" s="207" t="str">
        <f t="shared" si="2"/>
        <v>2.3.6.3.04</v>
      </c>
      <c r="B178" s="202" t="s">
        <v>215</v>
      </c>
      <c r="C178" s="202" t="s">
        <v>884</v>
      </c>
      <c r="D178" s="203" t="s">
        <v>914</v>
      </c>
      <c r="E178" s="204" t="s">
        <v>711</v>
      </c>
      <c r="F178" s="205">
        <v>526.32500000000005</v>
      </c>
      <c r="G178" s="242" t="s">
        <v>887</v>
      </c>
    </row>
    <row r="179" spans="1:7" ht="19.5" customHeight="1" x14ac:dyDescent="0.2">
      <c r="A179" s="207" t="str">
        <f t="shared" si="2"/>
        <v>2.3.6.3.04</v>
      </c>
      <c r="B179" s="202" t="s">
        <v>215</v>
      </c>
      <c r="C179" s="202" t="s">
        <v>884</v>
      </c>
      <c r="D179" s="203" t="s">
        <v>915</v>
      </c>
      <c r="E179" s="204" t="s">
        <v>711</v>
      </c>
      <c r="F179" s="205">
        <v>3.54</v>
      </c>
      <c r="G179" s="249" t="s">
        <v>887</v>
      </c>
    </row>
    <row r="180" spans="1:7" ht="27.75" customHeight="1" x14ac:dyDescent="0.25">
      <c r="A180" s="207" t="str">
        <f t="shared" si="2"/>
        <v>2.3.6.3.04</v>
      </c>
      <c r="B180" s="202" t="s">
        <v>215</v>
      </c>
      <c r="C180" s="202" t="s">
        <v>884</v>
      </c>
      <c r="D180" s="203" t="s">
        <v>916</v>
      </c>
      <c r="E180" s="204" t="s">
        <v>711</v>
      </c>
      <c r="F180" s="205">
        <v>265.5</v>
      </c>
      <c r="G180" s="242" t="s">
        <v>887</v>
      </c>
    </row>
    <row r="181" spans="1:7" ht="21.75" customHeight="1" x14ac:dyDescent="0.25">
      <c r="A181" s="207" t="str">
        <f t="shared" si="2"/>
        <v xml:space="preserve">2.2.2.2.01 </v>
      </c>
      <c r="B181" s="250" t="s">
        <v>120</v>
      </c>
      <c r="C181" s="250" t="s">
        <v>917</v>
      </c>
      <c r="D181" s="251" t="s">
        <v>918</v>
      </c>
      <c r="E181" s="252" t="s">
        <v>711</v>
      </c>
      <c r="F181" s="253">
        <v>1.9823999999999999</v>
      </c>
      <c r="G181" s="254" t="s">
        <v>919</v>
      </c>
    </row>
    <row r="182" spans="1:7" ht="22.5" customHeight="1" x14ac:dyDescent="0.25">
      <c r="A182" s="207" t="str">
        <f t="shared" si="2"/>
        <v>2.3.5.3.01</v>
      </c>
      <c r="B182" s="202" t="s">
        <v>197</v>
      </c>
      <c r="C182" s="202" t="s">
        <v>920</v>
      </c>
      <c r="D182" s="203" t="s">
        <v>921</v>
      </c>
      <c r="E182" s="204" t="s">
        <v>711</v>
      </c>
      <c r="F182" s="205">
        <v>7773.84</v>
      </c>
      <c r="G182" s="242" t="s">
        <v>922</v>
      </c>
    </row>
    <row r="183" spans="1:7" x14ac:dyDescent="0.25">
      <c r="A183" s="207" t="str">
        <f t="shared" si="2"/>
        <v>2.3.5.3.01</v>
      </c>
      <c r="B183" s="202" t="s">
        <v>197</v>
      </c>
      <c r="C183" s="202" t="s">
        <v>920</v>
      </c>
      <c r="D183" s="203" t="s">
        <v>923</v>
      </c>
      <c r="E183" s="204" t="s">
        <v>711</v>
      </c>
      <c r="F183" s="205">
        <v>9343.24</v>
      </c>
      <c r="G183" s="242" t="s">
        <v>922</v>
      </c>
    </row>
    <row r="184" spans="1:7" ht="23.25" customHeight="1" x14ac:dyDescent="0.25">
      <c r="A184" s="207" t="str">
        <f t="shared" si="2"/>
        <v>2.3.5.3.01</v>
      </c>
      <c r="B184" s="202" t="s">
        <v>197</v>
      </c>
      <c r="C184" s="202" t="s">
        <v>920</v>
      </c>
      <c r="D184" s="203" t="s">
        <v>924</v>
      </c>
      <c r="E184" s="204" t="s">
        <v>711</v>
      </c>
      <c r="F184" s="205">
        <v>10915</v>
      </c>
      <c r="G184" s="242" t="s">
        <v>922</v>
      </c>
    </row>
    <row r="185" spans="1:7" ht="20.25" customHeight="1" x14ac:dyDescent="0.25">
      <c r="A185" s="207" t="str">
        <f t="shared" si="2"/>
        <v>2.3.5.3.01</v>
      </c>
      <c r="B185" s="202" t="s">
        <v>197</v>
      </c>
      <c r="C185" s="202" t="s">
        <v>920</v>
      </c>
      <c r="D185" s="203" t="s">
        <v>925</v>
      </c>
      <c r="E185" s="204" t="s">
        <v>711</v>
      </c>
      <c r="F185" s="205">
        <v>3923.5</v>
      </c>
      <c r="G185" s="242" t="s">
        <v>922</v>
      </c>
    </row>
    <row r="186" spans="1:7" ht="14.1" customHeight="1" x14ac:dyDescent="0.25">
      <c r="A186" s="207" t="str">
        <f t="shared" si="2"/>
        <v>2.3.5.3.01</v>
      </c>
      <c r="B186" s="202" t="s">
        <v>197</v>
      </c>
      <c r="C186" s="202" t="s">
        <v>920</v>
      </c>
      <c r="D186" s="203" t="s">
        <v>926</v>
      </c>
      <c r="E186" s="204" t="s">
        <v>711</v>
      </c>
      <c r="F186" s="205">
        <v>4543</v>
      </c>
      <c r="G186" s="242" t="s">
        <v>922</v>
      </c>
    </row>
    <row r="187" spans="1:7" ht="17.100000000000001" customHeight="1" x14ac:dyDescent="0.25">
      <c r="A187" s="207" t="str">
        <f t="shared" si="2"/>
        <v>2.3.5.3.01</v>
      </c>
      <c r="B187" s="202" t="s">
        <v>197</v>
      </c>
      <c r="C187" s="202" t="s">
        <v>920</v>
      </c>
      <c r="D187" s="203" t="s">
        <v>927</v>
      </c>
      <c r="E187" s="204" t="s">
        <v>711</v>
      </c>
      <c r="F187" s="205">
        <v>9204</v>
      </c>
      <c r="G187" s="242" t="s">
        <v>922</v>
      </c>
    </row>
    <row r="188" spans="1:7" ht="15.95" customHeight="1" x14ac:dyDescent="0.25">
      <c r="A188" s="207" t="str">
        <f t="shared" si="2"/>
        <v>2.3.5.3.01</v>
      </c>
      <c r="B188" s="202" t="s">
        <v>197</v>
      </c>
      <c r="C188" s="202" t="s">
        <v>920</v>
      </c>
      <c r="D188" s="203" t="s">
        <v>928</v>
      </c>
      <c r="E188" s="204" t="s">
        <v>711</v>
      </c>
      <c r="F188" s="205">
        <v>1239</v>
      </c>
      <c r="G188" s="242" t="s">
        <v>922</v>
      </c>
    </row>
    <row r="189" spans="1:7" ht="15.95" customHeight="1" x14ac:dyDescent="0.25">
      <c r="A189" s="207" t="str">
        <f t="shared" si="2"/>
        <v>2.3.5.3.01</v>
      </c>
      <c r="B189" s="202" t="s">
        <v>197</v>
      </c>
      <c r="C189" s="202" t="s">
        <v>920</v>
      </c>
      <c r="D189" s="203" t="s">
        <v>929</v>
      </c>
      <c r="E189" s="204" t="s">
        <v>711</v>
      </c>
      <c r="F189" s="205">
        <v>1239</v>
      </c>
      <c r="G189" s="242" t="s">
        <v>922</v>
      </c>
    </row>
    <row r="190" spans="1:7" ht="32.25" customHeight="1" x14ac:dyDescent="0.25">
      <c r="A190" s="207" t="str">
        <f t="shared" si="2"/>
        <v>2.7.2.6.01</v>
      </c>
      <c r="B190" s="255" t="s">
        <v>150</v>
      </c>
      <c r="C190" s="255" t="s">
        <v>930</v>
      </c>
      <c r="D190" s="255" t="s">
        <v>931</v>
      </c>
      <c r="E190" s="256" t="s">
        <v>711</v>
      </c>
      <c r="F190" s="257">
        <v>54999.99</v>
      </c>
      <c r="G190" s="258" t="s">
        <v>932</v>
      </c>
    </row>
    <row r="191" spans="1:7" ht="30.75" customHeight="1" x14ac:dyDescent="0.25">
      <c r="A191" s="207" t="str">
        <f t="shared" si="2"/>
        <v>2.7.2.6.01</v>
      </c>
      <c r="B191" s="255" t="s">
        <v>150</v>
      </c>
      <c r="C191" s="255" t="s">
        <v>930</v>
      </c>
      <c r="D191" s="255" t="s">
        <v>933</v>
      </c>
      <c r="E191" s="256" t="s">
        <v>711</v>
      </c>
      <c r="F191" s="257">
        <v>17023.8</v>
      </c>
      <c r="G191" s="258" t="s">
        <v>932</v>
      </c>
    </row>
    <row r="192" spans="1:7" ht="25.5" customHeight="1" x14ac:dyDescent="0.25">
      <c r="A192" s="207" t="str">
        <f t="shared" si="2"/>
        <v>2.7.2.2.01</v>
      </c>
      <c r="B192" s="259" t="s">
        <v>934</v>
      </c>
      <c r="C192" s="255" t="s">
        <v>930</v>
      </c>
      <c r="D192" s="260" t="s">
        <v>935</v>
      </c>
      <c r="E192" s="261" t="s">
        <v>711</v>
      </c>
      <c r="F192" s="262">
        <v>4130</v>
      </c>
      <c r="G192" s="263" t="s">
        <v>936</v>
      </c>
    </row>
    <row r="193" spans="1:7" ht="15.95" customHeight="1" x14ac:dyDescent="0.25">
      <c r="A193" s="207" t="str">
        <f t="shared" si="2"/>
        <v>2.7.2.2.01</v>
      </c>
      <c r="B193" s="259" t="s">
        <v>934</v>
      </c>
      <c r="C193" s="255" t="s">
        <v>930</v>
      </c>
      <c r="D193" s="260" t="s">
        <v>937</v>
      </c>
      <c r="E193" s="261" t="s">
        <v>711</v>
      </c>
      <c r="F193" s="262">
        <v>16048</v>
      </c>
      <c r="G193" s="263" t="s">
        <v>936</v>
      </c>
    </row>
    <row r="194" spans="1:7" ht="27.75" customHeight="1" x14ac:dyDescent="0.25">
      <c r="A194" s="207" t="str">
        <f t="shared" si="2"/>
        <v>2.7.2.2.01</v>
      </c>
      <c r="B194" s="259" t="s">
        <v>934</v>
      </c>
      <c r="C194" s="255" t="s">
        <v>930</v>
      </c>
      <c r="D194" s="260" t="s">
        <v>938</v>
      </c>
      <c r="E194" s="264" t="s">
        <v>711</v>
      </c>
      <c r="F194" s="262">
        <v>24502.7</v>
      </c>
      <c r="G194" s="263" t="s">
        <v>936</v>
      </c>
    </row>
    <row r="195" spans="1:7" ht="34.5" customHeight="1" x14ac:dyDescent="0.25">
      <c r="A195" s="207" t="str">
        <f t="shared" si="2"/>
        <v>2.7.2.4.01</v>
      </c>
      <c r="B195" s="255" t="s">
        <v>149</v>
      </c>
      <c r="C195" s="255" t="s">
        <v>930</v>
      </c>
      <c r="D195" s="255" t="s">
        <v>939</v>
      </c>
      <c r="E195" s="256" t="s">
        <v>711</v>
      </c>
      <c r="F195" s="257">
        <v>715000</v>
      </c>
      <c r="G195" s="258" t="s">
        <v>940</v>
      </c>
    </row>
    <row r="196" spans="1:7" ht="23.25" customHeight="1" x14ac:dyDescent="0.25">
      <c r="A196" s="207" t="str">
        <f t="shared" ref="A196:A259" si="3">+G196</f>
        <v>2.7.2.6.01</v>
      </c>
      <c r="B196" s="255" t="s">
        <v>941</v>
      </c>
      <c r="C196" s="255" t="s">
        <v>930</v>
      </c>
      <c r="D196" s="255" t="s">
        <v>942</v>
      </c>
      <c r="E196" s="256" t="s">
        <v>711</v>
      </c>
      <c r="F196" s="257">
        <v>60742.81</v>
      </c>
      <c r="G196" s="258" t="s">
        <v>932</v>
      </c>
    </row>
    <row r="197" spans="1:7" ht="25.5" customHeight="1" x14ac:dyDescent="0.25">
      <c r="A197" s="207" t="str">
        <f t="shared" si="3"/>
        <v>2.7.2.6.01</v>
      </c>
      <c r="B197" s="227" t="s">
        <v>941</v>
      </c>
      <c r="C197" s="255" t="s">
        <v>930</v>
      </c>
      <c r="D197" s="255" t="s">
        <v>943</v>
      </c>
      <c r="E197" s="256" t="s">
        <v>711</v>
      </c>
      <c r="F197" s="257">
        <v>30385</v>
      </c>
      <c r="G197" s="258" t="s">
        <v>932</v>
      </c>
    </row>
    <row r="198" spans="1:7" ht="24" x14ac:dyDescent="0.25">
      <c r="A198" s="207" t="str">
        <f t="shared" si="3"/>
        <v>2.7.2.6.01</v>
      </c>
      <c r="B198" s="255" t="s">
        <v>941</v>
      </c>
      <c r="C198" s="255" t="s">
        <v>930</v>
      </c>
      <c r="D198" s="255" t="s">
        <v>944</v>
      </c>
      <c r="E198" s="256" t="s">
        <v>711</v>
      </c>
      <c r="F198" s="257">
        <v>79818.740000000005</v>
      </c>
      <c r="G198" s="258" t="s">
        <v>932</v>
      </c>
    </row>
    <row r="199" spans="1:7" ht="24" x14ac:dyDescent="0.25">
      <c r="A199" s="207" t="str">
        <f t="shared" si="3"/>
        <v>2.2.7.2.01</v>
      </c>
      <c r="B199" s="227" t="s">
        <v>941</v>
      </c>
      <c r="C199" s="255" t="s">
        <v>930</v>
      </c>
      <c r="D199" s="255" t="s">
        <v>945</v>
      </c>
      <c r="E199" s="256" t="s">
        <v>711</v>
      </c>
      <c r="F199" s="257">
        <v>4500</v>
      </c>
      <c r="G199" s="258" t="s">
        <v>946</v>
      </c>
    </row>
    <row r="200" spans="1:7" ht="24" x14ac:dyDescent="0.25">
      <c r="A200" s="207" t="str">
        <f t="shared" si="3"/>
        <v>2.7.1.7.01</v>
      </c>
      <c r="B200" s="227" t="s">
        <v>941</v>
      </c>
      <c r="C200" s="255" t="s">
        <v>930</v>
      </c>
      <c r="D200" s="228" t="s">
        <v>947</v>
      </c>
      <c r="E200" s="229" t="s">
        <v>711</v>
      </c>
      <c r="F200" s="230">
        <v>44840</v>
      </c>
      <c r="G200" s="231" t="s">
        <v>948</v>
      </c>
    </row>
    <row r="201" spans="1:7" ht="14.1" customHeight="1" x14ac:dyDescent="0.25">
      <c r="A201" s="207" t="str">
        <f t="shared" si="3"/>
        <v>2.7.2.6.01</v>
      </c>
      <c r="B201" s="255" t="s">
        <v>941</v>
      </c>
      <c r="C201" s="255" t="s">
        <v>930</v>
      </c>
      <c r="D201" s="255" t="s">
        <v>949</v>
      </c>
      <c r="E201" s="256" t="s">
        <v>711</v>
      </c>
      <c r="F201" s="257">
        <v>8850</v>
      </c>
      <c r="G201" s="258" t="s">
        <v>932</v>
      </c>
    </row>
    <row r="202" spans="1:7" ht="14.1" customHeight="1" x14ac:dyDescent="0.25">
      <c r="A202" s="207" t="str">
        <f t="shared" si="3"/>
        <v>2.7.1.6.01</v>
      </c>
      <c r="B202" s="227" t="s">
        <v>950</v>
      </c>
      <c r="C202" s="255" t="s">
        <v>930</v>
      </c>
      <c r="D202" s="265" t="s">
        <v>951</v>
      </c>
      <c r="E202" s="266" t="s">
        <v>711</v>
      </c>
      <c r="F202" s="267">
        <v>45459.5</v>
      </c>
      <c r="G202" s="268" t="s">
        <v>952</v>
      </c>
    </row>
    <row r="203" spans="1:7" ht="15.95" customHeight="1" x14ac:dyDescent="0.25">
      <c r="A203" s="207" t="str">
        <f t="shared" si="3"/>
        <v>2.7.1.4.01</v>
      </c>
      <c r="B203" s="227" t="s">
        <v>950</v>
      </c>
      <c r="C203" s="255" t="s">
        <v>930</v>
      </c>
      <c r="D203" s="265" t="s">
        <v>953</v>
      </c>
      <c r="E203" s="266" t="s">
        <v>711</v>
      </c>
      <c r="F203" s="267">
        <v>7500</v>
      </c>
      <c r="G203" s="268" t="s">
        <v>954</v>
      </c>
    </row>
    <row r="204" spans="1:7" ht="15" customHeight="1" x14ac:dyDescent="0.25">
      <c r="A204" s="207" t="str">
        <f t="shared" si="3"/>
        <v>2.3.9.1.01</v>
      </c>
      <c r="B204" s="269" t="s">
        <v>239</v>
      </c>
      <c r="C204" s="269" t="s">
        <v>955</v>
      </c>
      <c r="D204" s="270" t="s">
        <v>956</v>
      </c>
      <c r="E204" s="271" t="s">
        <v>711</v>
      </c>
      <c r="F204" s="272">
        <v>68.44</v>
      </c>
      <c r="G204" s="273" t="s">
        <v>957</v>
      </c>
    </row>
    <row r="205" spans="1:7" ht="15" customHeight="1" x14ac:dyDescent="0.25">
      <c r="A205" s="207" t="str">
        <f t="shared" si="3"/>
        <v>2.3.9.1.01</v>
      </c>
      <c r="B205" s="269" t="s">
        <v>239</v>
      </c>
      <c r="C205" s="269" t="s">
        <v>955</v>
      </c>
      <c r="D205" s="270" t="s">
        <v>958</v>
      </c>
      <c r="E205" s="271" t="s">
        <v>711</v>
      </c>
      <c r="F205" s="272">
        <v>3935.3</v>
      </c>
      <c r="G205" s="273" t="s">
        <v>957</v>
      </c>
    </row>
    <row r="206" spans="1:7" ht="14.1" customHeight="1" x14ac:dyDescent="0.25">
      <c r="A206" s="207" t="str">
        <f t="shared" si="3"/>
        <v>2.3.9.1.01</v>
      </c>
      <c r="B206" s="269" t="s">
        <v>239</v>
      </c>
      <c r="C206" s="269" t="s">
        <v>955</v>
      </c>
      <c r="D206" s="270" t="s">
        <v>959</v>
      </c>
      <c r="E206" s="271" t="s">
        <v>711</v>
      </c>
      <c r="F206" s="272">
        <v>1548</v>
      </c>
      <c r="G206" s="273" t="s">
        <v>957</v>
      </c>
    </row>
    <row r="207" spans="1:7" ht="12.95" customHeight="1" x14ac:dyDescent="0.25">
      <c r="A207" s="207" t="str">
        <f t="shared" si="3"/>
        <v>2.3.9.1.01</v>
      </c>
      <c r="B207" s="269" t="s">
        <v>239</v>
      </c>
      <c r="C207" s="269" t="s">
        <v>955</v>
      </c>
      <c r="D207" s="270" t="s">
        <v>960</v>
      </c>
      <c r="E207" s="271" t="s">
        <v>711</v>
      </c>
      <c r="F207" s="272">
        <v>130</v>
      </c>
      <c r="G207" s="273" t="s">
        <v>957</v>
      </c>
    </row>
    <row r="208" spans="1:7" x14ac:dyDescent="0.25">
      <c r="A208" s="207" t="str">
        <f t="shared" si="3"/>
        <v>2.3.9.1.01</v>
      </c>
      <c r="B208" s="269" t="s">
        <v>239</v>
      </c>
      <c r="C208" s="269" t="s">
        <v>955</v>
      </c>
      <c r="D208" s="270" t="s">
        <v>961</v>
      </c>
      <c r="E208" s="271" t="s">
        <v>711</v>
      </c>
      <c r="F208" s="272">
        <v>341.02</v>
      </c>
      <c r="G208" s="273" t="s">
        <v>957</v>
      </c>
    </row>
    <row r="209" spans="1:7" x14ac:dyDescent="0.25">
      <c r="A209" s="207" t="str">
        <f t="shared" si="3"/>
        <v>2.3.9.1.01</v>
      </c>
      <c r="B209" s="269" t="s">
        <v>239</v>
      </c>
      <c r="C209" s="269" t="s">
        <v>955</v>
      </c>
      <c r="D209" s="270" t="s">
        <v>962</v>
      </c>
      <c r="E209" s="271" t="s">
        <v>711</v>
      </c>
      <c r="F209" s="272">
        <v>120</v>
      </c>
      <c r="G209" s="273" t="s">
        <v>957</v>
      </c>
    </row>
    <row r="210" spans="1:7" x14ac:dyDescent="0.25">
      <c r="A210" s="207" t="str">
        <f t="shared" si="3"/>
        <v>2.3.9.1.01</v>
      </c>
      <c r="B210" s="269" t="s">
        <v>239</v>
      </c>
      <c r="C210" s="269" t="s">
        <v>955</v>
      </c>
      <c r="D210" s="270" t="s">
        <v>963</v>
      </c>
      <c r="E210" s="271" t="s">
        <v>878</v>
      </c>
      <c r="F210" s="272">
        <v>57.784999999999997</v>
      </c>
      <c r="G210" s="273" t="s">
        <v>957</v>
      </c>
    </row>
    <row r="211" spans="1:7" x14ac:dyDescent="0.25">
      <c r="A211" s="207" t="str">
        <f t="shared" si="3"/>
        <v>2.3.9.1.01</v>
      </c>
      <c r="B211" s="269" t="s">
        <v>239</v>
      </c>
      <c r="C211" s="269" t="s">
        <v>955</v>
      </c>
      <c r="D211" s="270" t="s">
        <v>964</v>
      </c>
      <c r="E211" s="271" t="s">
        <v>878</v>
      </c>
      <c r="F211" s="272">
        <v>118</v>
      </c>
      <c r="G211" s="273" t="s">
        <v>957</v>
      </c>
    </row>
    <row r="212" spans="1:7" x14ac:dyDescent="0.25">
      <c r="A212" s="207" t="str">
        <f t="shared" si="3"/>
        <v>2.3.9.1.01</v>
      </c>
      <c r="B212" s="269" t="s">
        <v>239</v>
      </c>
      <c r="C212" s="269" t="s">
        <v>955</v>
      </c>
      <c r="D212" s="270" t="s">
        <v>965</v>
      </c>
      <c r="E212" s="271" t="s">
        <v>878</v>
      </c>
      <c r="F212" s="272">
        <v>138.06</v>
      </c>
      <c r="G212" s="273" t="s">
        <v>957</v>
      </c>
    </row>
    <row r="213" spans="1:7" x14ac:dyDescent="0.25">
      <c r="A213" s="207" t="str">
        <f t="shared" si="3"/>
        <v>2.3.9.1.01</v>
      </c>
      <c r="B213" s="269" t="s">
        <v>239</v>
      </c>
      <c r="C213" s="269" t="s">
        <v>955</v>
      </c>
      <c r="D213" s="270" t="s">
        <v>966</v>
      </c>
      <c r="E213" s="271" t="s">
        <v>878</v>
      </c>
      <c r="F213" s="272">
        <v>136.88</v>
      </c>
      <c r="G213" s="273" t="s">
        <v>957</v>
      </c>
    </row>
    <row r="214" spans="1:7" ht="14.1" customHeight="1" x14ac:dyDescent="0.25">
      <c r="A214" s="207" t="str">
        <f t="shared" si="3"/>
        <v>2.3.9.1.01</v>
      </c>
      <c r="B214" s="269" t="s">
        <v>239</v>
      </c>
      <c r="C214" s="269" t="s">
        <v>955</v>
      </c>
      <c r="D214" s="270" t="s">
        <v>967</v>
      </c>
      <c r="E214" s="271" t="s">
        <v>711</v>
      </c>
      <c r="F214" s="272">
        <v>270</v>
      </c>
      <c r="G214" s="273" t="s">
        <v>957</v>
      </c>
    </row>
    <row r="215" spans="1:7" ht="15" customHeight="1" x14ac:dyDescent="0.25">
      <c r="A215" s="207" t="str">
        <f t="shared" si="3"/>
        <v>2.3.9.1.01</v>
      </c>
      <c r="B215" s="269" t="s">
        <v>239</v>
      </c>
      <c r="C215" s="269" t="s">
        <v>955</v>
      </c>
      <c r="D215" s="270" t="s">
        <v>968</v>
      </c>
      <c r="E215" s="271" t="s">
        <v>711</v>
      </c>
      <c r="F215" s="272">
        <v>300</v>
      </c>
      <c r="G215" s="273" t="s">
        <v>957</v>
      </c>
    </row>
    <row r="216" spans="1:7" x14ac:dyDescent="0.25">
      <c r="A216" s="207" t="str">
        <f t="shared" si="3"/>
        <v>2.3.9.1.01</v>
      </c>
      <c r="B216" s="269" t="s">
        <v>239</v>
      </c>
      <c r="C216" s="269" t="s">
        <v>955</v>
      </c>
      <c r="D216" s="270" t="s">
        <v>969</v>
      </c>
      <c r="E216" s="271" t="s">
        <v>711</v>
      </c>
      <c r="F216" s="272">
        <v>160</v>
      </c>
      <c r="G216" s="273" t="s">
        <v>957</v>
      </c>
    </row>
    <row r="217" spans="1:7" x14ac:dyDescent="0.25">
      <c r="A217" s="207" t="str">
        <f t="shared" si="3"/>
        <v>2.3.9.1.01</v>
      </c>
      <c r="B217" s="269" t="s">
        <v>239</v>
      </c>
      <c r="C217" s="269" t="s">
        <v>955</v>
      </c>
      <c r="D217" s="270" t="s">
        <v>970</v>
      </c>
      <c r="E217" s="271" t="s">
        <v>711</v>
      </c>
      <c r="F217" s="272">
        <v>728.06</v>
      </c>
      <c r="G217" s="273" t="s">
        <v>957</v>
      </c>
    </row>
    <row r="218" spans="1:7" x14ac:dyDescent="0.25">
      <c r="A218" s="207" t="str">
        <f t="shared" si="3"/>
        <v>2.3.9.1.01</v>
      </c>
      <c r="B218" s="269" t="s">
        <v>239</v>
      </c>
      <c r="C218" s="269" t="s">
        <v>955</v>
      </c>
      <c r="D218" s="270" t="s">
        <v>971</v>
      </c>
      <c r="E218" s="271" t="s">
        <v>711</v>
      </c>
      <c r="F218" s="272">
        <v>125</v>
      </c>
      <c r="G218" s="273" t="s">
        <v>957</v>
      </c>
    </row>
    <row r="219" spans="1:7" x14ac:dyDescent="0.25">
      <c r="A219" s="207" t="str">
        <f t="shared" si="3"/>
        <v>2.6.1.2.02</v>
      </c>
      <c r="B219" s="274" t="s">
        <v>972</v>
      </c>
      <c r="C219" s="274" t="s">
        <v>973</v>
      </c>
      <c r="D219" s="275" t="s">
        <v>974</v>
      </c>
      <c r="E219" s="276" t="s">
        <v>711</v>
      </c>
      <c r="F219" s="277">
        <v>7123.8959999999997</v>
      </c>
      <c r="G219" s="278" t="s">
        <v>975</v>
      </c>
    </row>
    <row r="220" spans="1:7" x14ac:dyDescent="0.25">
      <c r="A220" s="207" t="str">
        <f t="shared" si="3"/>
        <v>2.6.1.2.02</v>
      </c>
      <c r="B220" s="274" t="s">
        <v>972</v>
      </c>
      <c r="C220" s="274" t="s">
        <v>973</v>
      </c>
      <c r="D220" s="275" t="s">
        <v>976</v>
      </c>
      <c r="E220" s="279" t="s">
        <v>711</v>
      </c>
      <c r="F220" s="280">
        <v>13570</v>
      </c>
      <c r="G220" s="281" t="s">
        <v>975</v>
      </c>
    </row>
    <row r="221" spans="1:7" ht="19.5" customHeight="1" x14ac:dyDescent="0.25">
      <c r="A221" s="207" t="str">
        <f t="shared" si="3"/>
        <v>2.6.1.1.02</v>
      </c>
      <c r="B221" s="282" t="s">
        <v>248</v>
      </c>
      <c r="C221" s="282" t="s">
        <v>977</v>
      </c>
      <c r="D221" s="283" t="s">
        <v>978</v>
      </c>
      <c r="E221" s="284" t="s">
        <v>711</v>
      </c>
      <c r="F221" s="285">
        <v>6938.4</v>
      </c>
      <c r="G221" s="286" t="s">
        <v>979</v>
      </c>
    </row>
    <row r="222" spans="1:7" ht="15.95" customHeight="1" x14ac:dyDescent="0.25">
      <c r="A222" s="207" t="str">
        <f t="shared" si="3"/>
        <v>2.6.1.1.01</v>
      </c>
      <c r="B222" s="287" t="s">
        <v>248</v>
      </c>
      <c r="C222" s="282" t="s">
        <v>977</v>
      </c>
      <c r="D222" s="288" t="s">
        <v>980</v>
      </c>
      <c r="E222" s="289" t="s">
        <v>711</v>
      </c>
      <c r="F222" s="290">
        <v>11800</v>
      </c>
      <c r="G222" s="291" t="s">
        <v>981</v>
      </c>
    </row>
    <row r="223" spans="1:7" ht="15.95" customHeight="1" x14ac:dyDescent="0.25">
      <c r="A223" s="207" t="str">
        <f t="shared" si="3"/>
        <v>2.6.1.1.01</v>
      </c>
      <c r="B223" s="287" t="s">
        <v>248</v>
      </c>
      <c r="C223" s="282" t="s">
        <v>977</v>
      </c>
      <c r="D223" s="288" t="s">
        <v>982</v>
      </c>
      <c r="E223" s="289" t="s">
        <v>711</v>
      </c>
      <c r="F223" s="290">
        <v>10620</v>
      </c>
      <c r="G223" s="291" t="s">
        <v>981</v>
      </c>
    </row>
    <row r="224" spans="1:7" x14ac:dyDescent="0.25">
      <c r="A224" s="207" t="str">
        <f t="shared" si="3"/>
        <v>2.6.1.1.02</v>
      </c>
      <c r="B224" s="282" t="s">
        <v>248</v>
      </c>
      <c r="C224" s="282" t="s">
        <v>977</v>
      </c>
      <c r="D224" s="283" t="s">
        <v>983</v>
      </c>
      <c r="E224" s="284" t="s">
        <v>711</v>
      </c>
      <c r="F224" s="285">
        <v>8142</v>
      </c>
      <c r="G224" s="286" t="s">
        <v>979</v>
      </c>
    </row>
    <row r="225" spans="1:7" x14ac:dyDescent="0.25">
      <c r="A225" s="207" t="str">
        <f t="shared" si="3"/>
        <v>2.6.1.1.01</v>
      </c>
      <c r="B225" s="287" t="s">
        <v>248</v>
      </c>
      <c r="C225" s="282" t="s">
        <v>977</v>
      </c>
      <c r="D225" s="288" t="s">
        <v>984</v>
      </c>
      <c r="E225" s="289" t="s">
        <v>711</v>
      </c>
      <c r="F225" s="290">
        <v>11227.8771</v>
      </c>
      <c r="G225" s="292" t="s">
        <v>981</v>
      </c>
    </row>
    <row r="226" spans="1:7" ht="21.75" customHeight="1" x14ac:dyDescent="0.25">
      <c r="A226" s="207" t="str">
        <f t="shared" si="3"/>
        <v>2.6.1.1.02</v>
      </c>
      <c r="B226" s="282" t="s">
        <v>248</v>
      </c>
      <c r="C226" s="282" t="s">
        <v>977</v>
      </c>
      <c r="D226" s="283" t="s">
        <v>985</v>
      </c>
      <c r="E226" s="284" t="s">
        <v>711</v>
      </c>
      <c r="F226" s="285">
        <v>8496</v>
      </c>
      <c r="G226" s="286" t="s">
        <v>979</v>
      </c>
    </row>
    <row r="227" spans="1:7" ht="23.25" customHeight="1" x14ac:dyDescent="0.25">
      <c r="A227" s="207" t="str">
        <f t="shared" si="3"/>
        <v>2.6.1.1.02</v>
      </c>
      <c r="B227" s="282" t="s">
        <v>248</v>
      </c>
      <c r="C227" s="282" t="s">
        <v>977</v>
      </c>
      <c r="D227" s="283" t="s">
        <v>986</v>
      </c>
      <c r="E227" s="293" t="s">
        <v>711</v>
      </c>
      <c r="F227" s="294">
        <v>5605</v>
      </c>
      <c r="G227" s="295" t="s">
        <v>979</v>
      </c>
    </row>
    <row r="228" spans="1:7" ht="23.25" customHeight="1" x14ac:dyDescent="0.25">
      <c r="A228" s="207" t="str">
        <f t="shared" si="3"/>
        <v>2.6.1.1.01</v>
      </c>
      <c r="B228" s="287" t="s">
        <v>248</v>
      </c>
      <c r="C228" s="282" t="s">
        <v>977</v>
      </c>
      <c r="D228" s="288" t="s">
        <v>987</v>
      </c>
      <c r="E228" s="289" t="s">
        <v>711</v>
      </c>
      <c r="F228" s="290">
        <v>14160</v>
      </c>
      <c r="G228" s="292" t="s">
        <v>981</v>
      </c>
    </row>
    <row r="229" spans="1:7" x14ac:dyDescent="0.25">
      <c r="A229" s="207" t="str">
        <f t="shared" si="3"/>
        <v>2.6.1.1.02</v>
      </c>
      <c r="B229" s="282" t="s">
        <v>248</v>
      </c>
      <c r="C229" s="282" t="s">
        <v>977</v>
      </c>
      <c r="D229" s="283" t="s">
        <v>988</v>
      </c>
      <c r="E229" s="284" t="s">
        <v>711</v>
      </c>
      <c r="F229" s="285">
        <v>1121</v>
      </c>
      <c r="G229" s="286" t="s">
        <v>979</v>
      </c>
    </row>
    <row r="230" spans="1:7" x14ac:dyDescent="0.25">
      <c r="A230" s="207" t="str">
        <f t="shared" si="3"/>
        <v>2.6.1.1.01</v>
      </c>
      <c r="B230" s="287" t="s">
        <v>248</v>
      </c>
      <c r="C230" s="282" t="s">
        <v>977</v>
      </c>
      <c r="D230" s="288" t="s">
        <v>989</v>
      </c>
      <c r="E230" s="289" t="s">
        <v>711</v>
      </c>
      <c r="F230" s="290">
        <v>450</v>
      </c>
      <c r="G230" s="292" t="s">
        <v>981</v>
      </c>
    </row>
    <row r="231" spans="1:7" x14ac:dyDescent="0.25">
      <c r="A231" s="207" t="str">
        <f t="shared" si="3"/>
        <v>2.6.1.1.02</v>
      </c>
      <c r="B231" s="282" t="s">
        <v>248</v>
      </c>
      <c r="C231" s="282" t="s">
        <v>977</v>
      </c>
      <c r="D231" s="283" t="s">
        <v>990</v>
      </c>
      <c r="E231" s="284" t="s">
        <v>711</v>
      </c>
      <c r="F231" s="285">
        <v>5900</v>
      </c>
      <c r="G231" s="286" t="s">
        <v>979</v>
      </c>
    </row>
    <row r="232" spans="1:7" x14ac:dyDescent="0.25">
      <c r="A232" s="207" t="str">
        <f t="shared" si="3"/>
        <v>2.6.1.1.01</v>
      </c>
      <c r="B232" s="287" t="s">
        <v>248</v>
      </c>
      <c r="C232" s="282" t="s">
        <v>977</v>
      </c>
      <c r="D232" s="288" t="s">
        <v>991</v>
      </c>
      <c r="E232" s="289" t="s">
        <v>711</v>
      </c>
      <c r="F232" s="290">
        <v>14160</v>
      </c>
      <c r="G232" s="292" t="s">
        <v>981</v>
      </c>
    </row>
    <row r="233" spans="1:7" x14ac:dyDescent="0.25">
      <c r="A233" s="207" t="str">
        <f t="shared" si="3"/>
        <v>2.6.1.1.02</v>
      </c>
      <c r="B233" s="282" t="s">
        <v>248</v>
      </c>
      <c r="C233" s="282" t="s">
        <v>977</v>
      </c>
      <c r="D233" s="283" t="s">
        <v>992</v>
      </c>
      <c r="E233" s="284" t="s">
        <v>711</v>
      </c>
      <c r="F233" s="285">
        <v>18880</v>
      </c>
      <c r="G233" s="295" t="s">
        <v>979</v>
      </c>
    </row>
    <row r="234" spans="1:7" x14ac:dyDescent="0.25">
      <c r="A234" s="207" t="str">
        <f t="shared" si="3"/>
        <v>2.6.1.1.02</v>
      </c>
      <c r="B234" s="282" t="s">
        <v>248</v>
      </c>
      <c r="C234" s="282" t="s">
        <v>977</v>
      </c>
      <c r="D234" s="283" t="s">
        <v>993</v>
      </c>
      <c r="E234" s="284" t="s">
        <v>711</v>
      </c>
      <c r="F234" s="285">
        <v>4130</v>
      </c>
      <c r="G234" s="295" t="s">
        <v>979</v>
      </c>
    </row>
    <row r="235" spans="1:7" x14ac:dyDescent="0.25">
      <c r="A235" s="207" t="str">
        <f t="shared" si="3"/>
        <v>2.6.1.1.02</v>
      </c>
      <c r="B235" s="282" t="s">
        <v>248</v>
      </c>
      <c r="C235" s="282" t="s">
        <v>977</v>
      </c>
      <c r="D235" s="283" t="s">
        <v>994</v>
      </c>
      <c r="E235" s="284" t="s">
        <v>711</v>
      </c>
      <c r="F235" s="285">
        <v>2950</v>
      </c>
      <c r="G235" s="295" t="s">
        <v>979</v>
      </c>
    </row>
    <row r="236" spans="1:7" x14ac:dyDescent="0.25">
      <c r="A236" s="207" t="str">
        <f t="shared" si="3"/>
        <v>2.6.1.1.01</v>
      </c>
      <c r="B236" s="287" t="s">
        <v>248</v>
      </c>
      <c r="C236" s="282" t="s">
        <v>977</v>
      </c>
      <c r="D236" s="288" t="s">
        <v>995</v>
      </c>
      <c r="E236" s="289" t="s">
        <v>711</v>
      </c>
      <c r="F236" s="290">
        <v>7949.66</v>
      </c>
      <c r="G236" s="292" t="s">
        <v>981</v>
      </c>
    </row>
    <row r="237" spans="1:7" x14ac:dyDescent="0.25">
      <c r="A237" s="207" t="str">
        <f t="shared" si="3"/>
        <v>2.6.1.1.01</v>
      </c>
      <c r="B237" s="287" t="s">
        <v>248</v>
      </c>
      <c r="C237" s="282" t="s">
        <v>977</v>
      </c>
      <c r="D237" s="288" t="s">
        <v>996</v>
      </c>
      <c r="E237" s="289" t="s">
        <v>711</v>
      </c>
      <c r="F237" s="290">
        <v>1303.9000000000001</v>
      </c>
      <c r="G237" s="292" t="s">
        <v>981</v>
      </c>
    </row>
    <row r="238" spans="1:7" x14ac:dyDescent="0.25">
      <c r="A238" s="207" t="str">
        <f t="shared" si="3"/>
        <v>2.6.1.1.01</v>
      </c>
      <c r="B238" s="287" t="s">
        <v>248</v>
      </c>
      <c r="C238" s="282" t="s">
        <v>977</v>
      </c>
      <c r="D238" s="288" t="s">
        <v>997</v>
      </c>
      <c r="E238" s="289" t="s">
        <v>711</v>
      </c>
      <c r="F238" s="290">
        <v>7949.66</v>
      </c>
      <c r="G238" s="292" t="s">
        <v>981</v>
      </c>
    </row>
    <row r="239" spans="1:7" ht="24" x14ac:dyDescent="0.25">
      <c r="A239" s="207" t="str">
        <f t="shared" si="3"/>
        <v>2.6.1.1.01</v>
      </c>
      <c r="B239" s="287" t="s">
        <v>248</v>
      </c>
      <c r="C239" s="282" t="s">
        <v>977</v>
      </c>
      <c r="D239" s="288" t="s">
        <v>998</v>
      </c>
      <c r="E239" s="289" t="s">
        <v>711</v>
      </c>
      <c r="F239" s="290">
        <v>9912</v>
      </c>
      <c r="G239" s="292" t="s">
        <v>981</v>
      </c>
    </row>
    <row r="240" spans="1:7" ht="19.5" customHeight="1" x14ac:dyDescent="0.25">
      <c r="A240" s="207" t="str">
        <f t="shared" si="3"/>
        <v>2.6.1.1.02</v>
      </c>
      <c r="B240" s="282" t="s">
        <v>248</v>
      </c>
      <c r="C240" s="282" t="s">
        <v>977</v>
      </c>
      <c r="D240" s="296" t="s">
        <v>999</v>
      </c>
      <c r="E240" s="293" t="s">
        <v>711</v>
      </c>
      <c r="F240" s="294">
        <v>14004.83</v>
      </c>
      <c r="G240" s="295" t="s">
        <v>979</v>
      </c>
    </row>
    <row r="241" spans="1:7" ht="20.25" customHeight="1" x14ac:dyDescent="0.25">
      <c r="A241" s="207" t="str">
        <f t="shared" si="3"/>
        <v>2.6.1.1.02</v>
      </c>
      <c r="B241" s="282" t="s">
        <v>248</v>
      </c>
      <c r="C241" s="282" t="s">
        <v>977</v>
      </c>
      <c r="D241" s="283" t="s">
        <v>1000</v>
      </c>
      <c r="E241" s="284" t="s">
        <v>711</v>
      </c>
      <c r="F241" s="285">
        <v>12019.008</v>
      </c>
      <c r="G241" s="295" t="s">
        <v>979</v>
      </c>
    </row>
    <row r="242" spans="1:7" x14ac:dyDescent="0.25">
      <c r="A242" s="207" t="str">
        <f t="shared" si="3"/>
        <v>2.6.1.1.01</v>
      </c>
      <c r="B242" s="282" t="s">
        <v>248</v>
      </c>
      <c r="C242" s="282" t="s">
        <v>977</v>
      </c>
      <c r="D242" s="283" t="s">
        <v>1001</v>
      </c>
      <c r="E242" s="293" t="s">
        <v>711</v>
      </c>
      <c r="F242" s="294">
        <v>4378.9799999999996</v>
      </c>
      <c r="G242" s="295" t="s">
        <v>981</v>
      </c>
    </row>
    <row r="243" spans="1:7" x14ac:dyDescent="0.25">
      <c r="A243" s="207" t="str">
        <f t="shared" si="3"/>
        <v>2.6.1.1.02</v>
      </c>
      <c r="B243" s="282" t="s">
        <v>248</v>
      </c>
      <c r="C243" s="282" t="s">
        <v>977</v>
      </c>
      <c r="D243" s="283" t="s">
        <v>1002</v>
      </c>
      <c r="E243" s="284" t="s">
        <v>711</v>
      </c>
      <c r="F243" s="285">
        <v>3482.18</v>
      </c>
      <c r="G243" s="286" t="s">
        <v>979</v>
      </c>
    </row>
    <row r="244" spans="1:7" x14ac:dyDescent="0.25">
      <c r="A244" s="207" t="str">
        <f t="shared" si="3"/>
        <v>2.6.1.1.02</v>
      </c>
      <c r="B244" s="282" t="s">
        <v>248</v>
      </c>
      <c r="C244" s="282" t="s">
        <v>977</v>
      </c>
      <c r="D244" s="283" t="s">
        <v>1003</v>
      </c>
      <c r="E244" s="284" t="s">
        <v>711</v>
      </c>
      <c r="F244" s="285">
        <v>6755.7359999999999</v>
      </c>
      <c r="G244" s="295" t="s">
        <v>979</v>
      </c>
    </row>
    <row r="245" spans="1:7" ht="12.95" customHeight="1" x14ac:dyDescent="0.25">
      <c r="A245" s="207" t="str">
        <f t="shared" si="3"/>
        <v>2.7.1.1.01</v>
      </c>
      <c r="B245" s="297" t="s">
        <v>141</v>
      </c>
      <c r="C245" s="297" t="s">
        <v>1004</v>
      </c>
      <c r="D245" s="298" t="s">
        <v>1005</v>
      </c>
      <c r="E245" s="299" t="s">
        <v>711</v>
      </c>
      <c r="F245" s="300"/>
      <c r="G245" s="301" t="s">
        <v>1006</v>
      </c>
    </row>
    <row r="246" spans="1:7" x14ac:dyDescent="0.25">
      <c r="A246" s="207" t="str">
        <f t="shared" si="3"/>
        <v>2.6.5.8.01</v>
      </c>
      <c r="B246" s="302" t="s">
        <v>270</v>
      </c>
      <c r="C246" s="302" t="s">
        <v>1007</v>
      </c>
      <c r="D246" s="303" t="s">
        <v>1008</v>
      </c>
      <c r="E246" s="304" t="s">
        <v>711</v>
      </c>
      <c r="F246" s="305">
        <v>36028.94</v>
      </c>
      <c r="G246" s="306" t="s">
        <v>1009</v>
      </c>
    </row>
    <row r="247" spans="1:7" x14ac:dyDescent="0.25">
      <c r="A247" s="207" t="str">
        <f t="shared" si="3"/>
        <v>2.6.5.8.01</v>
      </c>
      <c r="B247" s="302" t="s">
        <v>270</v>
      </c>
      <c r="C247" s="302" t="s">
        <v>1007</v>
      </c>
      <c r="D247" s="303" t="s">
        <v>1010</v>
      </c>
      <c r="E247" s="304" t="s">
        <v>711</v>
      </c>
      <c r="F247" s="305">
        <v>30591.5</v>
      </c>
      <c r="G247" s="306" t="s">
        <v>1009</v>
      </c>
    </row>
    <row r="248" spans="1:7" x14ac:dyDescent="0.25">
      <c r="A248" s="207" t="str">
        <f t="shared" si="3"/>
        <v>2.6.5.8.01</v>
      </c>
      <c r="B248" s="302" t="s">
        <v>270</v>
      </c>
      <c r="C248" s="302" t="s">
        <v>1007</v>
      </c>
      <c r="D248" s="303" t="s">
        <v>1011</v>
      </c>
      <c r="E248" s="304" t="s">
        <v>711</v>
      </c>
      <c r="F248" s="305">
        <v>626.58000000000004</v>
      </c>
      <c r="G248" s="306" t="s">
        <v>1009</v>
      </c>
    </row>
    <row r="249" spans="1:7" x14ac:dyDescent="0.25">
      <c r="A249" s="207" t="str">
        <f t="shared" si="3"/>
        <v>2.6.5.8.01</v>
      </c>
      <c r="B249" s="302" t="s">
        <v>270</v>
      </c>
      <c r="C249" s="302" t="s">
        <v>1007</v>
      </c>
      <c r="D249" s="303" t="s">
        <v>1012</v>
      </c>
      <c r="E249" s="304" t="s">
        <v>711</v>
      </c>
      <c r="F249" s="305">
        <v>62031.42</v>
      </c>
      <c r="G249" s="306" t="s">
        <v>1009</v>
      </c>
    </row>
    <row r="250" spans="1:7" x14ac:dyDescent="0.25">
      <c r="A250" s="207" t="str">
        <f t="shared" si="3"/>
        <v>2.2.4.4.01</v>
      </c>
      <c r="B250" s="202" t="s">
        <v>124</v>
      </c>
      <c r="C250" s="202" t="s">
        <v>1013</v>
      </c>
      <c r="D250" s="203" t="s">
        <v>1014</v>
      </c>
      <c r="E250" s="204" t="s">
        <v>711</v>
      </c>
      <c r="F250" s="205">
        <v>60</v>
      </c>
      <c r="G250" s="242" t="s">
        <v>1015</v>
      </c>
    </row>
    <row r="251" spans="1:7" ht="24" x14ac:dyDescent="0.25">
      <c r="A251" s="207" t="str">
        <f t="shared" si="3"/>
        <v>2.3.7.2.06</v>
      </c>
      <c r="B251" s="307" t="s">
        <v>1016</v>
      </c>
      <c r="C251" s="307" t="s">
        <v>1017</v>
      </c>
      <c r="D251" s="308" t="s">
        <v>1018</v>
      </c>
      <c r="E251" s="309" t="s">
        <v>711</v>
      </c>
      <c r="F251" s="310">
        <v>487.34</v>
      </c>
      <c r="G251" s="311" t="s">
        <v>1019</v>
      </c>
    </row>
    <row r="252" spans="1:7" ht="24" x14ac:dyDescent="0.25">
      <c r="A252" s="207" t="str">
        <f t="shared" si="3"/>
        <v>2.3.7.2.06</v>
      </c>
      <c r="B252" s="307" t="s">
        <v>1016</v>
      </c>
      <c r="C252" s="307" t="s">
        <v>1017</v>
      </c>
      <c r="D252" s="308" t="s">
        <v>1020</v>
      </c>
      <c r="E252" s="309" t="s">
        <v>711</v>
      </c>
      <c r="F252" s="310">
        <v>88.5</v>
      </c>
      <c r="G252" s="311" t="s">
        <v>1019</v>
      </c>
    </row>
    <row r="253" spans="1:7" x14ac:dyDescent="0.25">
      <c r="A253" s="207" t="str">
        <f t="shared" si="3"/>
        <v>2.3.3.3.01</v>
      </c>
      <c r="B253" s="312" t="s">
        <v>188</v>
      </c>
      <c r="C253" s="312" t="s">
        <v>1021</v>
      </c>
      <c r="D253" s="313" t="s">
        <v>1022</v>
      </c>
      <c r="E253" s="314" t="s">
        <v>711</v>
      </c>
      <c r="F253" s="315">
        <v>177</v>
      </c>
      <c r="G253" s="316" t="s">
        <v>1023</v>
      </c>
    </row>
    <row r="254" spans="1:7" ht="24" x14ac:dyDescent="0.25">
      <c r="A254" s="207" t="str">
        <f t="shared" si="3"/>
        <v>2.3.3.3.01</v>
      </c>
      <c r="B254" s="312" t="s">
        <v>188</v>
      </c>
      <c r="C254" s="312" t="s">
        <v>1021</v>
      </c>
      <c r="D254" s="313" t="s">
        <v>1024</v>
      </c>
      <c r="E254" s="314" t="s">
        <v>711</v>
      </c>
      <c r="F254" s="315">
        <v>5959</v>
      </c>
      <c r="G254" s="316" t="s">
        <v>1023</v>
      </c>
    </row>
    <row r="255" spans="1:7" x14ac:dyDescent="0.25">
      <c r="A255" s="207" t="str">
        <f t="shared" si="3"/>
        <v>2.3.6.1.01</v>
      </c>
      <c r="B255" s="202" t="s">
        <v>202</v>
      </c>
      <c r="C255" s="202" t="s">
        <v>1025</v>
      </c>
      <c r="D255" s="203" t="s">
        <v>1026</v>
      </c>
      <c r="E255" s="204" t="s">
        <v>1027</v>
      </c>
      <c r="F255" s="205">
        <v>18.88</v>
      </c>
      <c r="G255" s="206" t="s">
        <v>1028</v>
      </c>
    </row>
    <row r="256" spans="1:7" x14ac:dyDescent="0.25">
      <c r="A256" s="207" t="str">
        <f t="shared" si="3"/>
        <v>2.3.6.2.02</v>
      </c>
      <c r="B256" s="202" t="s">
        <v>209</v>
      </c>
      <c r="C256" s="202" t="s">
        <v>1029</v>
      </c>
      <c r="D256" s="203" t="s">
        <v>1030</v>
      </c>
      <c r="E256" s="204" t="s">
        <v>711</v>
      </c>
      <c r="F256" s="205">
        <v>4124.1000000000004</v>
      </c>
      <c r="G256" s="206" t="s">
        <v>1031</v>
      </c>
    </row>
    <row r="257" spans="1:7" ht="19.5" customHeight="1" x14ac:dyDescent="0.25">
      <c r="A257" s="207" t="str">
        <f t="shared" si="3"/>
        <v>2.3.6.2.02</v>
      </c>
      <c r="B257" s="202" t="s">
        <v>209</v>
      </c>
      <c r="C257" s="202" t="s">
        <v>1029</v>
      </c>
      <c r="D257" s="203" t="s">
        <v>1032</v>
      </c>
      <c r="E257" s="204" t="s">
        <v>711</v>
      </c>
      <c r="F257" s="205">
        <v>4737.7</v>
      </c>
      <c r="G257" s="206" t="s">
        <v>1031</v>
      </c>
    </row>
    <row r="258" spans="1:7" x14ac:dyDescent="0.25">
      <c r="A258" s="207" t="str">
        <f t="shared" si="3"/>
        <v>2.3.6.2.02</v>
      </c>
      <c r="B258" s="202" t="s">
        <v>209</v>
      </c>
      <c r="C258" s="202" t="s">
        <v>1029</v>
      </c>
      <c r="D258" s="203" t="s">
        <v>1033</v>
      </c>
      <c r="E258" s="204" t="s">
        <v>711</v>
      </c>
      <c r="F258" s="205">
        <v>1239</v>
      </c>
      <c r="G258" s="206" t="s">
        <v>1031</v>
      </c>
    </row>
    <row r="259" spans="1:7" ht="24" x14ac:dyDescent="0.25">
      <c r="A259" s="207" t="str">
        <f t="shared" si="3"/>
        <v>2.3.3.3.01</v>
      </c>
      <c r="B259" s="312" t="s">
        <v>351</v>
      </c>
      <c r="C259" s="312" t="s">
        <v>1034</v>
      </c>
      <c r="D259" s="313" t="s">
        <v>1035</v>
      </c>
      <c r="E259" s="314" t="s">
        <v>711</v>
      </c>
      <c r="F259" s="315">
        <v>711.54</v>
      </c>
      <c r="G259" s="316" t="s">
        <v>1023</v>
      </c>
    </row>
    <row r="260" spans="1:7" ht="23.25" customHeight="1" x14ac:dyDescent="0.25">
      <c r="A260" s="207" t="str">
        <f t="shared" ref="A260:A323" si="4">+G260</f>
        <v>2.3.3.3.01</v>
      </c>
      <c r="B260" s="312" t="s">
        <v>351</v>
      </c>
      <c r="C260" s="312" t="s">
        <v>1034</v>
      </c>
      <c r="D260" s="313" t="s">
        <v>1036</v>
      </c>
      <c r="E260" s="314" t="s">
        <v>711</v>
      </c>
      <c r="F260" s="315">
        <v>30.68</v>
      </c>
      <c r="G260" s="316" t="s">
        <v>1023</v>
      </c>
    </row>
    <row r="261" spans="1:7" ht="17.25" customHeight="1" x14ac:dyDescent="0.25">
      <c r="A261" s="207" t="str">
        <f t="shared" si="4"/>
        <v>2.3.3.2.01</v>
      </c>
      <c r="B261" s="312" t="s">
        <v>351</v>
      </c>
      <c r="C261" s="312" t="s">
        <v>1034</v>
      </c>
      <c r="D261" s="313" t="s">
        <v>1037</v>
      </c>
      <c r="E261" s="314" t="s">
        <v>711</v>
      </c>
      <c r="F261" s="315">
        <v>93.22</v>
      </c>
      <c r="G261" s="316" t="s">
        <v>1038</v>
      </c>
    </row>
    <row r="262" spans="1:7" ht="15" customHeight="1" x14ac:dyDescent="0.25">
      <c r="A262" s="207" t="str">
        <f t="shared" si="4"/>
        <v>2.3.3.2.01</v>
      </c>
      <c r="B262" s="312" t="s">
        <v>351</v>
      </c>
      <c r="C262" s="312" t="s">
        <v>1034</v>
      </c>
      <c r="D262" s="313" t="s">
        <v>1039</v>
      </c>
      <c r="E262" s="314" t="s">
        <v>711</v>
      </c>
      <c r="F262" s="315">
        <v>140.125</v>
      </c>
      <c r="G262" s="316" t="s">
        <v>1038</v>
      </c>
    </row>
    <row r="263" spans="1:7" ht="24" x14ac:dyDescent="0.25">
      <c r="A263" s="207" t="str">
        <f t="shared" si="4"/>
        <v>2.3.3.2.01</v>
      </c>
      <c r="B263" s="312" t="s">
        <v>351</v>
      </c>
      <c r="C263" s="312" t="s">
        <v>1034</v>
      </c>
      <c r="D263" s="313" t="s">
        <v>1040</v>
      </c>
      <c r="E263" s="314" t="s">
        <v>711</v>
      </c>
      <c r="F263" s="315">
        <v>194.7</v>
      </c>
      <c r="G263" s="316" t="s">
        <v>1038</v>
      </c>
    </row>
    <row r="264" spans="1:7" ht="24" x14ac:dyDescent="0.25">
      <c r="A264" s="207" t="str">
        <f t="shared" si="4"/>
        <v>2.3.3.2.01</v>
      </c>
      <c r="B264" s="312" t="s">
        <v>351</v>
      </c>
      <c r="C264" s="312" t="s">
        <v>1034</v>
      </c>
      <c r="D264" s="313" t="s">
        <v>1041</v>
      </c>
      <c r="E264" s="314" t="s">
        <v>711</v>
      </c>
      <c r="F264" s="315">
        <v>334.82499999999999</v>
      </c>
      <c r="G264" s="316" t="s">
        <v>1038</v>
      </c>
    </row>
    <row r="265" spans="1:7" ht="24" x14ac:dyDescent="0.25">
      <c r="A265" s="207" t="str">
        <f t="shared" si="4"/>
        <v>2.3.3.2.01</v>
      </c>
      <c r="B265" s="312" t="s">
        <v>351</v>
      </c>
      <c r="C265" s="312" t="s">
        <v>1034</v>
      </c>
      <c r="D265" s="313" t="s">
        <v>1042</v>
      </c>
      <c r="E265" s="314" t="s">
        <v>711</v>
      </c>
      <c r="F265" s="315">
        <v>474.36</v>
      </c>
      <c r="G265" s="316" t="s">
        <v>1038</v>
      </c>
    </row>
    <row r="266" spans="1:7" ht="24" x14ac:dyDescent="0.25">
      <c r="A266" s="207" t="str">
        <f t="shared" si="4"/>
        <v>2.3.3.2.01</v>
      </c>
      <c r="B266" s="312" t="s">
        <v>351</v>
      </c>
      <c r="C266" s="312" t="s">
        <v>1034</v>
      </c>
      <c r="D266" s="313" t="s">
        <v>1043</v>
      </c>
      <c r="E266" s="314" t="s">
        <v>711</v>
      </c>
      <c r="F266" s="315">
        <v>548.70000000000005</v>
      </c>
      <c r="G266" s="316" t="s">
        <v>1038</v>
      </c>
    </row>
    <row r="267" spans="1:7" ht="24" x14ac:dyDescent="0.25">
      <c r="A267" s="207" t="str">
        <f t="shared" si="4"/>
        <v>2.3.3.2.01</v>
      </c>
      <c r="B267" s="312" t="s">
        <v>351</v>
      </c>
      <c r="C267" s="312" t="s">
        <v>1034</v>
      </c>
      <c r="D267" s="313" t="s">
        <v>1044</v>
      </c>
      <c r="E267" s="314" t="s">
        <v>711</v>
      </c>
      <c r="F267" s="315">
        <v>628.94000000000005</v>
      </c>
      <c r="G267" s="316" t="s">
        <v>1038</v>
      </c>
    </row>
    <row r="268" spans="1:7" ht="24" x14ac:dyDescent="0.25">
      <c r="A268" s="207" t="str">
        <f t="shared" si="4"/>
        <v>2.3.3.2.01</v>
      </c>
      <c r="B268" s="312" t="s">
        <v>351</v>
      </c>
      <c r="C268" s="312" t="s">
        <v>1034</v>
      </c>
      <c r="D268" s="313" t="s">
        <v>1045</v>
      </c>
      <c r="E268" s="314" t="s">
        <v>711</v>
      </c>
      <c r="F268" s="315">
        <v>401.2</v>
      </c>
      <c r="G268" s="316" t="s">
        <v>1038</v>
      </c>
    </row>
    <row r="269" spans="1:7" ht="24" x14ac:dyDescent="0.25">
      <c r="A269" s="207" t="str">
        <f t="shared" si="4"/>
        <v>2.3.3.2.01</v>
      </c>
      <c r="B269" s="312" t="s">
        <v>351</v>
      </c>
      <c r="C269" s="312" t="s">
        <v>1034</v>
      </c>
      <c r="D269" s="313" t="s">
        <v>1046</v>
      </c>
      <c r="E269" s="314" t="s">
        <v>711</v>
      </c>
      <c r="F269" s="315">
        <v>526.57500000000005</v>
      </c>
      <c r="G269" s="316" t="s">
        <v>1038</v>
      </c>
    </row>
    <row r="270" spans="1:7" ht="24" x14ac:dyDescent="0.25">
      <c r="A270" s="207" t="str">
        <f t="shared" si="4"/>
        <v>2.3.3.2.01</v>
      </c>
      <c r="B270" s="312" t="s">
        <v>351</v>
      </c>
      <c r="C270" s="312" t="s">
        <v>1034</v>
      </c>
      <c r="D270" s="313" t="s">
        <v>1047</v>
      </c>
      <c r="E270" s="314" t="s">
        <v>738</v>
      </c>
      <c r="F270" s="315">
        <v>175.82</v>
      </c>
      <c r="G270" s="316" t="s">
        <v>1038</v>
      </c>
    </row>
    <row r="271" spans="1:7" ht="24" x14ac:dyDescent="0.25">
      <c r="A271" s="207" t="str">
        <f t="shared" si="4"/>
        <v>2.3.3.2.01</v>
      </c>
      <c r="B271" s="312" t="s">
        <v>351</v>
      </c>
      <c r="C271" s="312" t="s">
        <v>1034</v>
      </c>
      <c r="D271" s="313" t="s">
        <v>1048</v>
      </c>
      <c r="E271" s="314" t="s">
        <v>738</v>
      </c>
      <c r="F271" s="315">
        <v>531</v>
      </c>
      <c r="G271" s="316" t="s">
        <v>1038</v>
      </c>
    </row>
    <row r="272" spans="1:7" ht="24" x14ac:dyDescent="0.25">
      <c r="A272" s="207" t="str">
        <f t="shared" si="4"/>
        <v>2.3.3.2.01</v>
      </c>
      <c r="B272" s="312" t="s">
        <v>351</v>
      </c>
      <c r="C272" s="312" t="s">
        <v>1034</v>
      </c>
      <c r="D272" s="313" t="s">
        <v>1049</v>
      </c>
      <c r="E272" s="314" t="s">
        <v>738</v>
      </c>
      <c r="F272" s="315">
        <v>233.64</v>
      </c>
      <c r="G272" s="316" t="s">
        <v>1038</v>
      </c>
    </row>
    <row r="273" spans="1:7" ht="24" x14ac:dyDescent="0.25">
      <c r="A273" s="207" t="str">
        <f t="shared" si="4"/>
        <v>2.3.3.2.01</v>
      </c>
      <c r="B273" s="312" t="s">
        <v>351</v>
      </c>
      <c r="C273" s="312" t="s">
        <v>1034</v>
      </c>
      <c r="D273" s="313" t="s">
        <v>1050</v>
      </c>
      <c r="E273" s="314" t="s">
        <v>738</v>
      </c>
      <c r="F273" s="315">
        <v>260.00110000000001</v>
      </c>
      <c r="G273" s="316" t="s">
        <v>1038</v>
      </c>
    </row>
    <row r="274" spans="1:7" ht="24" x14ac:dyDescent="0.25">
      <c r="A274" s="207" t="str">
        <f t="shared" si="4"/>
        <v>2.3.3.3.01</v>
      </c>
      <c r="B274" s="312" t="s">
        <v>351</v>
      </c>
      <c r="C274" s="312" t="s">
        <v>1034</v>
      </c>
      <c r="D274" s="313" t="s">
        <v>1051</v>
      </c>
      <c r="E274" s="314" t="s">
        <v>711</v>
      </c>
      <c r="F274" s="315">
        <v>283.2</v>
      </c>
      <c r="G274" s="316" t="s">
        <v>1023</v>
      </c>
    </row>
    <row r="275" spans="1:7" ht="24" x14ac:dyDescent="0.25">
      <c r="A275" s="207" t="str">
        <f t="shared" si="4"/>
        <v>2.3.3.2.01</v>
      </c>
      <c r="B275" s="312" t="s">
        <v>351</v>
      </c>
      <c r="C275" s="312" t="s">
        <v>1034</v>
      </c>
      <c r="D275" s="313" t="s">
        <v>1052</v>
      </c>
      <c r="E275" s="314" t="s">
        <v>711</v>
      </c>
      <c r="F275" s="315">
        <v>132.75</v>
      </c>
      <c r="G275" s="316" t="s">
        <v>1038</v>
      </c>
    </row>
    <row r="276" spans="1:7" ht="24" x14ac:dyDescent="0.25">
      <c r="A276" s="207" t="str">
        <f t="shared" si="4"/>
        <v>2.3.3.2.01</v>
      </c>
      <c r="B276" s="312" t="s">
        <v>351</v>
      </c>
      <c r="C276" s="312" t="s">
        <v>1034</v>
      </c>
      <c r="D276" s="313" t="s">
        <v>1053</v>
      </c>
      <c r="E276" s="314" t="s">
        <v>711</v>
      </c>
      <c r="F276" s="315">
        <v>368.75</v>
      </c>
      <c r="G276" s="316" t="s">
        <v>1038</v>
      </c>
    </row>
    <row r="277" spans="1:7" ht="24" x14ac:dyDescent="0.25">
      <c r="A277" s="207" t="str">
        <f t="shared" si="4"/>
        <v>2.3.3.3.01</v>
      </c>
      <c r="B277" s="312" t="s">
        <v>351</v>
      </c>
      <c r="C277" s="312" t="s">
        <v>1034</v>
      </c>
      <c r="D277" s="313" t="s">
        <v>1054</v>
      </c>
      <c r="E277" s="314" t="s">
        <v>711</v>
      </c>
      <c r="F277" s="315">
        <v>5546</v>
      </c>
      <c r="G277" s="316" t="s">
        <v>1023</v>
      </c>
    </row>
    <row r="278" spans="1:7" ht="24" x14ac:dyDescent="0.25">
      <c r="A278" s="207" t="str">
        <f t="shared" si="4"/>
        <v>2.3.3.3.01</v>
      </c>
      <c r="B278" s="312" t="s">
        <v>351</v>
      </c>
      <c r="C278" s="312" t="s">
        <v>1034</v>
      </c>
      <c r="D278" s="313" t="s">
        <v>1055</v>
      </c>
      <c r="E278" s="314" t="s">
        <v>711</v>
      </c>
      <c r="F278" s="315">
        <v>1215.4000000000001</v>
      </c>
      <c r="G278" s="316" t="s">
        <v>1023</v>
      </c>
    </row>
    <row r="279" spans="1:7" ht="24" x14ac:dyDescent="0.25">
      <c r="A279" s="207" t="str">
        <f t="shared" si="4"/>
        <v>2.3.3.1.01</v>
      </c>
      <c r="B279" s="312" t="s">
        <v>351</v>
      </c>
      <c r="C279" s="312" t="s">
        <v>1034</v>
      </c>
      <c r="D279" s="313" t="s">
        <v>1056</v>
      </c>
      <c r="E279" s="314" t="s">
        <v>1057</v>
      </c>
      <c r="F279" s="315">
        <v>139.24</v>
      </c>
      <c r="G279" s="316" t="s">
        <v>1058</v>
      </c>
    </row>
    <row r="280" spans="1:7" ht="24" x14ac:dyDescent="0.25">
      <c r="A280" s="207" t="str">
        <f t="shared" si="4"/>
        <v>2.3.3.1.01</v>
      </c>
      <c r="B280" s="312" t="s">
        <v>351</v>
      </c>
      <c r="C280" s="312" t="s">
        <v>1034</v>
      </c>
      <c r="D280" s="313" t="s">
        <v>1059</v>
      </c>
      <c r="E280" s="314" t="s">
        <v>1057</v>
      </c>
      <c r="F280" s="315">
        <v>194.7</v>
      </c>
      <c r="G280" s="316" t="s">
        <v>1058</v>
      </c>
    </row>
    <row r="281" spans="1:7" ht="24" x14ac:dyDescent="0.25">
      <c r="A281" s="207" t="str">
        <f t="shared" si="4"/>
        <v>2.3.3.2.01</v>
      </c>
      <c r="B281" s="312" t="s">
        <v>351</v>
      </c>
      <c r="C281" s="312" t="s">
        <v>1034</v>
      </c>
      <c r="D281" s="313" t="s">
        <v>1060</v>
      </c>
      <c r="E281" s="314" t="s">
        <v>711</v>
      </c>
      <c r="F281" s="315">
        <v>12.803000000000001</v>
      </c>
      <c r="G281" s="316" t="s">
        <v>1038</v>
      </c>
    </row>
    <row r="282" spans="1:7" ht="24" x14ac:dyDescent="0.25">
      <c r="A282" s="207" t="str">
        <f t="shared" si="4"/>
        <v>2.3.3.2.01</v>
      </c>
      <c r="B282" s="312" t="s">
        <v>351</v>
      </c>
      <c r="C282" s="312" t="s">
        <v>1034</v>
      </c>
      <c r="D282" s="313" t="s">
        <v>1061</v>
      </c>
      <c r="E282" s="314" t="s">
        <v>711</v>
      </c>
      <c r="F282" s="315">
        <v>663.75</v>
      </c>
      <c r="G282" s="316" t="s">
        <v>1038</v>
      </c>
    </row>
    <row r="283" spans="1:7" ht="24" x14ac:dyDescent="0.25">
      <c r="A283" s="207" t="str">
        <f t="shared" si="4"/>
        <v>2.3.3.3.01</v>
      </c>
      <c r="B283" s="312" t="s">
        <v>351</v>
      </c>
      <c r="C283" s="312" t="s">
        <v>1034</v>
      </c>
      <c r="D283" s="313" t="s">
        <v>1062</v>
      </c>
      <c r="E283" s="314" t="s">
        <v>711</v>
      </c>
      <c r="F283" s="315">
        <v>6149.9943000000003</v>
      </c>
      <c r="G283" s="316" t="s">
        <v>1023</v>
      </c>
    </row>
    <row r="284" spans="1:7" x14ac:dyDescent="0.25">
      <c r="A284" s="207" t="str">
        <f t="shared" si="4"/>
        <v>2.3.6.2.01</v>
      </c>
      <c r="B284" s="202" t="s">
        <v>208</v>
      </c>
      <c r="C284" s="202" t="s">
        <v>1063</v>
      </c>
      <c r="D284" s="203" t="s">
        <v>1064</v>
      </c>
      <c r="E284" s="204" t="s">
        <v>711</v>
      </c>
      <c r="F284" s="205">
        <v>6490</v>
      </c>
      <c r="G284" s="242" t="s">
        <v>1065</v>
      </c>
    </row>
    <row r="285" spans="1:7" x14ac:dyDescent="0.25">
      <c r="A285" s="207" t="str">
        <f t="shared" si="4"/>
        <v>2.3.6.2.01</v>
      </c>
      <c r="B285" s="202" t="s">
        <v>208</v>
      </c>
      <c r="C285" s="202" t="s">
        <v>1063</v>
      </c>
      <c r="D285" s="203" t="s">
        <v>1066</v>
      </c>
      <c r="E285" s="204" t="s">
        <v>711</v>
      </c>
      <c r="F285" s="205">
        <v>6490</v>
      </c>
      <c r="G285" s="242" t="s">
        <v>1065</v>
      </c>
    </row>
    <row r="286" spans="1:7" x14ac:dyDescent="0.25">
      <c r="A286" s="207" t="str">
        <f t="shared" si="4"/>
        <v>2.3.6.2.01</v>
      </c>
      <c r="B286" s="202" t="s">
        <v>208</v>
      </c>
      <c r="C286" s="202" t="s">
        <v>1063</v>
      </c>
      <c r="D286" s="203" t="s">
        <v>1067</v>
      </c>
      <c r="E286" s="204" t="s">
        <v>711</v>
      </c>
      <c r="F286" s="205">
        <v>6490</v>
      </c>
      <c r="G286" s="242" t="s">
        <v>1065</v>
      </c>
    </row>
    <row r="287" spans="1:7" ht="14.1" customHeight="1" x14ac:dyDescent="0.25">
      <c r="A287" s="207" t="str">
        <f t="shared" si="4"/>
        <v>2.3.6.2.01</v>
      </c>
      <c r="B287" s="202" t="s">
        <v>208</v>
      </c>
      <c r="C287" s="202" t="s">
        <v>1063</v>
      </c>
      <c r="D287" s="203" t="s">
        <v>1068</v>
      </c>
      <c r="E287" s="204" t="s">
        <v>711</v>
      </c>
      <c r="F287" s="205">
        <v>6490</v>
      </c>
      <c r="G287" s="242" t="s">
        <v>1065</v>
      </c>
    </row>
    <row r="288" spans="1:7" ht="15" customHeight="1" x14ac:dyDescent="0.25">
      <c r="A288" s="207" t="str">
        <f t="shared" si="4"/>
        <v>2.3.6.2.01</v>
      </c>
      <c r="B288" s="202" t="s">
        <v>208</v>
      </c>
      <c r="C288" s="202" t="s">
        <v>1063</v>
      </c>
      <c r="D288" s="203" t="s">
        <v>1069</v>
      </c>
      <c r="E288" s="204" t="s">
        <v>711</v>
      </c>
      <c r="F288" s="205">
        <v>6490</v>
      </c>
      <c r="G288" s="242" t="s">
        <v>1065</v>
      </c>
    </row>
    <row r="289" spans="1:7" ht="21.75" customHeight="1" x14ac:dyDescent="0.2">
      <c r="A289" s="207" t="str">
        <f t="shared" si="4"/>
        <v>2.3.9.6.01</v>
      </c>
      <c r="B289" s="317" t="s">
        <v>243</v>
      </c>
      <c r="C289" s="317" t="s">
        <v>1070</v>
      </c>
      <c r="D289" s="318" t="s">
        <v>1071</v>
      </c>
      <c r="E289" s="319" t="s">
        <v>711</v>
      </c>
      <c r="F289" s="320">
        <v>2205.7732999999998</v>
      </c>
      <c r="G289" s="321" t="s">
        <v>1072</v>
      </c>
    </row>
    <row r="290" spans="1:7" ht="15.95" customHeight="1" x14ac:dyDescent="0.2">
      <c r="A290" s="207" t="str">
        <f t="shared" si="4"/>
        <v>2.3.9.6.01</v>
      </c>
      <c r="B290" s="317" t="s">
        <v>243</v>
      </c>
      <c r="C290" s="317" t="s">
        <v>1070</v>
      </c>
      <c r="D290" s="318" t="s">
        <v>1073</v>
      </c>
      <c r="E290" s="319" t="s">
        <v>711</v>
      </c>
      <c r="F290" s="320">
        <v>501.5</v>
      </c>
      <c r="G290" s="321" t="s">
        <v>1072</v>
      </c>
    </row>
    <row r="291" spans="1:7" x14ac:dyDescent="0.2">
      <c r="A291" s="207" t="str">
        <f t="shared" si="4"/>
        <v>2.3.9.6.01</v>
      </c>
      <c r="B291" s="317" t="s">
        <v>243</v>
      </c>
      <c r="C291" s="317" t="s">
        <v>1070</v>
      </c>
      <c r="D291" s="318" t="s">
        <v>1074</v>
      </c>
      <c r="E291" s="319" t="s">
        <v>711</v>
      </c>
      <c r="F291" s="320">
        <v>442.5</v>
      </c>
      <c r="G291" s="321" t="s">
        <v>1072</v>
      </c>
    </row>
    <row r="292" spans="1:7" ht="14.1" customHeight="1" x14ac:dyDescent="0.2">
      <c r="A292" s="207" t="str">
        <f t="shared" si="4"/>
        <v>2.3.9.6.01</v>
      </c>
      <c r="B292" s="317" t="s">
        <v>243</v>
      </c>
      <c r="C292" s="317" t="s">
        <v>1070</v>
      </c>
      <c r="D292" s="318" t="s">
        <v>1075</v>
      </c>
      <c r="E292" s="319" t="s">
        <v>711</v>
      </c>
      <c r="F292" s="320">
        <v>531</v>
      </c>
      <c r="G292" s="321" t="s">
        <v>1072</v>
      </c>
    </row>
    <row r="293" spans="1:7" x14ac:dyDescent="0.2">
      <c r="A293" s="207" t="str">
        <f t="shared" si="4"/>
        <v>2.3.9.6.01</v>
      </c>
      <c r="B293" s="317" t="s">
        <v>243</v>
      </c>
      <c r="C293" s="317" t="s">
        <v>1070</v>
      </c>
      <c r="D293" s="318" t="s">
        <v>1076</v>
      </c>
      <c r="E293" s="319" t="s">
        <v>711</v>
      </c>
      <c r="F293" s="320">
        <v>796.5</v>
      </c>
      <c r="G293" s="321" t="s">
        <v>1072</v>
      </c>
    </row>
    <row r="294" spans="1:7" ht="17.25" customHeight="1" x14ac:dyDescent="0.2">
      <c r="A294" s="207" t="str">
        <f t="shared" si="4"/>
        <v>2.3.9.6.01</v>
      </c>
      <c r="B294" s="317" t="s">
        <v>243</v>
      </c>
      <c r="C294" s="317" t="s">
        <v>1070</v>
      </c>
      <c r="D294" s="318" t="s">
        <v>1077</v>
      </c>
      <c r="E294" s="319" t="s">
        <v>711</v>
      </c>
      <c r="F294" s="320">
        <v>5640.4</v>
      </c>
      <c r="G294" s="321" t="s">
        <v>1072</v>
      </c>
    </row>
    <row r="295" spans="1:7" ht="30.75" customHeight="1" x14ac:dyDescent="0.2">
      <c r="A295" s="207" t="str">
        <f t="shared" si="4"/>
        <v>2.3.9.6.01</v>
      </c>
      <c r="B295" s="317" t="s">
        <v>243</v>
      </c>
      <c r="C295" s="317" t="s">
        <v>1070</v>
      </c>
      <c r="D295" s="318" t="s">
        <v>1078</v>
      </c>
      <c r="E295" s="319" t="s">
        <v>711</v>
      </c>
      <c r="F295" s="320">
        <v>5640.4</v>
      </c>
      <c r="G295" s="321" t="s">
        <v>1072</v>
      </c>
    </row>
    <row r="296" spans="1:7" x14ac:dyDescent="0.2">
      <c r="A296" s="207" t="str">
        <f t="shared" si="4"/>
        <v>2.3.9.6.01</v>
      </c>
      <c r="B296" s="317" t="s">
        <v>243</v>
      </c>
      <c r="C296" s="317" t="s">
        <v>1070</v>
      </c>
      <c r="D296" s="318" t="s">
        <v>1079</v>
      </c>
      <c r="E296" s="319" t="s">
        <v>711</v>
      </c>
      <c r="F296" s="320">
        <v>5640.4</v>
      </c>
      <c r="G296" s="321" t="s">
        <v>1072</v>
      </c>
    </row>
    <row r="297" spans="1:7" ht="29.25" customHeight="1" x14ac:dyDescent="0.2">
      <c r="A297" s="207" t="str">
        <f t="shared" si="4"/>
        <v>2.3.9.6.01</v>
      </c>
      <c r="B297" s="317" t="s">
        <v>243</v>
      </c>
      <c r="C297" s="317" t="s">
        <v>1070</v>
      </c>
      <c r="D297" s="318" t="s">
        <v>1080</v>
      </c>
      <c r="E297" s="319" t="s">
        <v>711</v>
      </c>
      <c r="F297" s="320">
        <v>4366</v>
      </c>
      <c r="G297" s="321" t="s">
        <v>1072</v>
      </c>
    </row>
    <row r="298" spans="1:7" ht="28.5" customHeight="1" x14ac:dyDescent="0.2">
      <c r="A298" s="207" t="str">
        <f t="shared" si="4"/>
        <v>2.3.9.6.01</v>
      </c>
      <c r="B298" s="317" t="s">
        <v>243</v>
      </c>
      <c r="C298" s="317" t="s">
        <v>1070</v>
      </c>
      <c r="D298" s="318" t="s">
        <v>1081</v>
      </c>
      <c r="E298" s="319" t="s">
        <v>711</v>
      </c>
      <c r="F298" s="320">
        <v>15611.4</v>
      </c>
      <c r="G298" s="321" t="s">
        <v>1072</v>
      </c>
    </row>
    <row r="299" spans="1:7" ht="28.5" customHeight="1" x14ac:dyDescent="0.2">
      <c r="A299" s="207" t="str">
        <f t="shared" si="4"/>
        <v>2.3.9.6.01</v>
      </c>
      <c r="B299" s="317" t="s">
        <v>243</v>
      </c>
      <c r="C299" s="317" t="s">
        <v>1070</v>
      </c>
      <c r="D299" s="318" t="s">
        <v>1082</v>
      </c>
      <c r="E299" s="319" t="s">
        <v>711</v>
      </c>
      <c r="F299" s="320">
        <v>179.15</v>
      </c>
      <c r="G299" s="321" t="s">
        <v>1072</v>
      </c>
    </row>
    <row r="300" spans="1:7" ht="22.5" customHeight="1" x14ac:dyDescent="0.2">
      <c r="A300" s="207" t="str">
        <f t="shared" si="4"/>
        <v>2.3.9.6.01</v>
      </c>
      <c r="B300" s="317" t="s">
        <v>243</v>
      </c>
      <c r="C300" s="317" t="s">
        <v>1070</v>
      </c>
      <c r="D300" s="318" t="s">
        <v>1083</v>
      </c>
      <c r="E300" s="319" t="s">
        <v>711</v>
      </c>
      <c r="F300" s="320">
        <v>194.7</v>
      </c>
      <c r="G300" s="321" t="s">
        <v>1072</v>
      </c>
    </row>
    <row r="301" spans="1:7" x14ac:dyDescent="0.2">
      <c r="A301" s="207" t="str">
        <f t="shared" si="4"/>
        <v>2.3.9.6.01</v>
      </c>
      <c r="B301" s="317" t="s">
        <v>243</v>
      </c>
      <c r="C301" s="317" t="s">
        <v>1070</v>
      </c>
      <c r="D301" s="318" t="s">
        <v>1084</v>
      </c>
      <c r="E301" s="319" t="s">
        <v>711</v>
      </c>
      <c r="F301" s="320">
        <v>672.6</v>
      </c>
      <c r="G301" s="321" t="s">
        <v>1072</v>
      </c>
    </row>
    <row r="302" spans="1:7" x14ac:dyDescent="0.2">
      <c r="A302" s="207" t="str">
        <f t="shared" si="4"/>
        <v>2.3.9.6.01</v>
      </c>
      <c r="B302" s="317" t="s">
        <v>243</v>
      </c>
      <c r="C302" s="317" t="s">
        <v>1070</v>
      </c>
      <c r="D302" s="318" t="s">
        <v>1085</v>
      </c>
      <c r="E302" s="319" t="s">
        <v>711</v>
      </c>
      <c r="F302" s="320">
        <v>20650</v>
      </c>
      <c r="G302" s="321" t="s">
        <v>1072</v>
      </c>
    </row>
    <row r="303" spans="1:7" x14ac:dyDescent="0.2">
      <c r="A303" s="207" t="str">
        <f t="shared" si="4"/>
        <v>2.3.9.6.01</v>
      </c>
      <c r="B303" s="317" t="s">
        <v>243</v>
      </c>
      <c r="C303" s="317" t="s">
        <v>1070</v>
      </c>
      <c r="D303" s="318" t="s">
        <v>1086</v>
      </c>
      <c r="E303" s="319" t="s">
        <v>711</v>
      </c>
      <c r="F303" s="320">
        <v>4661</v>
      </c>
      <c r="G303" s="321" t="s">
        <v>1072</v>
      </c>
    </row>
    <row r="304" spans="1:7" x14ac:dyDescent="0.2">
      <c r="A304" s="207" t="str">
        <f t="shared" si="4"/>
        <v>2.3.9.6.01</v>
      </c>
      <c r="B304" s="317" t="s">
        <v>243</v>
      </c>
      <c r="C304" s="317" t="s">
        <v>1070</v>
      </c>
      <c r="D304" s="318" t="s">
        <v>1087</v>
      </c>
      <c r="E304" s="319" t="s">
        <v>711</v>
      </c>
      <c r="F304" s="320">
        <v>525.1</v>
      </c>
      <c r="G304" s="321" t="s">
        <v>1072</v>
      </c>
    </row>
    <row r="305" spans="1:7" x14ac:dyDescent="0.2">
      <c r="A305" s="207" t="str">
        <f t="shared" si="4"/>
        <v>2.3.9.6.01</v>
      </c>
      <c r="B305" s="317" t="s">
        <v>243</v>
      </c>
      <c r="C305" s="317" t="s">
        <v>1070</v>
      </c>
      <c r="D305" s="318" t="s">
        <v>1088</v>
      </c>
      <c r="E305" s="319" t="s">
        <v>711</v>
      </c>
      <c r="F305" s="320">
        <v>6384.19</v>
      </c>
      <c r="G305" s="321" t="s">
        <v>1072</v>
      </c>
    </row>
    <row r="306" spans="1:7" ht="21" customHeight="1" x14ac:dyDescent="0.2">
      <c r="A306" s="207" t="str">
        <f t="shared" si="4"/>
        <v>2.3.9.6.01</v>
      </c>
      <c r="B306" s="317" t="s">
        <v>243</v>
      </c>
      <c r="C306" s="317" t="s">
        <v>1070</v>
      </c>
      <c r="D306" s="318" t="s">
        <v>1089</v>
      </c>
      <c r="E306" s="319" t="s">
        <v>711</v>
      </c>
      <c r="F306" s="320">
        <v>899.04330000000004</v>
      </c>
      <c r="G306" s="321" t="s">
        <v>1072</v>
      </c>
    </row>
    <row r="307" spans="1:7" ht="29.25" customHeight="1" x14ac:dyDescent="0.2">
      <c r="A307" s="207" t="str">
        <f t="shared" si="4"/>
        <v>2.3.9.6.01</v>
      </c>
      <c r="B307" s="317" t="s">
        <v>243</v>
      </c>
      <c r="C307" s="317" t="s">
        <v>1070</v>
      </c>
      <c r="D307" s="318" t="s">
        <v>1090</v>
      </c>
      <c r="E307" s="319" t="s">
        <v>711</v>
      </c>
      <c r="F307" s="320">
        <v>348.1</v>
      </c>
      <c r="G307" s="321" t="s">
        <v>1072</v>
      </c>
    </row>
    <row r="308" spans="1:7" ht="28.5" customHeight="1" x14ac:dyDescent="0.2">
      <c r="A308" s="207" t="str">
        <f t="shared" si="4"/>
        <v>2.3.9.6.01</v>
      </c>
      <c r="B308" s="317" t="s">
        <v>243</v>
      </c>
      <c r="C308" s="317" t="s">
        <v>1070</v>
      </c>
      <c r="D308" s="318" t="s">
        <v>1091</v>
      </c>
      <c r="E308" s="319" t="s">
        <v>711</v>
      </c>
      <c r="F308" s="320">
        <v>147.5</v>
      </c>
      <c r="G308" s="321" t="s">
        <v>1072</v>
      </c>
    </row>
    <row r="309" spans="1:7" ht="32.25" customHeight="1" x14ac:dyDescent="0.2">
      <c r="A309" s="207" t="str">
        <f t="shared" si="4"/>
        <v>2.3.9.6.01</v>
      </c>
      <c r="B309" s="317" t="s">
        <v>243</v>
      </c>
      <c r="C309" s="317" t="s">
        <v>1070</v>
      </c>
      <c r="D309" s="318" t="s">
        <v>1092</v>
      </c>
      <c r="E309" s="319" t="s">
        <v>711</v>
      </c>
      <c r="F309" s="320">
        <v>11210</v>
      </c>
      <c r="G309" s="321" t="s">
        <v>1072</v>
      </c>
    </row>
    <row r="310" spans="1:7" x14ac:dyDescent="0.2">
      <c r="A310" s="207" t="str">
        <f t="shared" si="4"/>
        <v>2.3.9.6.01</v>
      </c>
      <c r="B310" s="317" t="s">
        <v>243</v>
      </c>
      <c r="C310" s="317" t="s">
        <v>1070</v>
      </c>
      <c r="D310" s="318" t="s">
        <v>1093</v>
      </c>
      <c r="E310" s="319" t="s">
        <v>711</v>
      </c>
      <c r="F310" s="320">
        <v>1333.4</v>
      </c>
      <c r="G310" s="321" t="s">
        <v>1072</v>
      </c>
    </row>
    <row r="311" spans="1:7" ht="24" x14ac:dyDescent="0.25">
      <c r="A311" s="207" t="str">
        <f t="shared" si="4"/>
        <v>2.3.4.1.01</v>
      </c>
      <c r="B311" s="322" t="s">
        <v>192</v>
      </c>
      <c r="C311" s="322" t="s">
        <v>1094</v>
      </c>
      <c r="D311" s="323" t="s">
        <v>1095</v>
      </c>
      <c r="E311" s="324" t="s">
        <v>711</v>
      </c>
      <c r="F311" s="325">
        <v>939.75</v>
      </c>
      <c r="G311" s="326" t="s">
        <v>1096</v>
      </c>
    </row>
    <row r="312" spans="1:7" ht="22.5" customHeight="1" x14ac:dyDescent="0.25">
      <c r="A312" s="207" t="str">
        <f t="shared" si="4"/>
        <v>2.3.4.1.01</v>
      </c>
      <c r="B312" s="322" t="s">
        <v>192</v>
      </c>
      <c r="C312" s="322" t="s">
        <v>1094</v>
      </c>
      <c r="D312" s="323" t="s">
        <v>1097</v>
      </c>
      <c r="E312" s="324" t="s">
        <v>711</v>
      </c>
      <c r="F312" s="325">
        <v>590</v>
      </c>
      <c r="G312" s="326" t="s">
        <v>1096</v>
      </c>
    </row>
    <row r="313" spans="1:7" ht="24" x14ac:dyDescent="0.25">
      <c r="A313" s="207" t="str">
        <f t="shared" si="4"/>
        <v>2.3.4.1.01</v>
      </c>
      <c r="B313" s="322" t="s">
        <v>192</v>
      </c>
      <c r="C313" s="322" t="s">
        <v>1094</v>
      </c>
      <c r="D313" s="323" t="s">
        <v>1098</v>
      </c>
      <c r="E313" s="324" t="s">
        <v>711</v>
      </c>
      <c r="F313" s="325">
        <v>761.25</v>
      </c>
      <c r="G313" s="326" t="s">
        <v>1096</v>
      </c>
    </row>
    <row r="314" spans="1:7" ht="24" x14ac:dyDescent="0.25">
      <c r="A314" s="207" t="str">
        <f t="shared" si="4"/>
        <v>2.3.4.2.01</v>
      </c>
      <c r="B314" s="322" t="s">
        <v>192</v>
      </c>
      <c r="C314" s="322" t="s">
        <v>1094</v>
      </c>
      <c r="D314" s="327" t="s">
        <v>1098</v>
      </c>
      <c r="E314" s="328" t="s">
        <v>711</v>
      </c>
      <c r="F314" s="329">
        <v>761.25</v>
      </c>
      <c r="G314" s="330" t="s">
        <v>1099</v>
      </c>
    </row>
    <row r="315" spans="1:7" ht="26.25" customHeight="1" x14ac:dyDescent="0.25">
      <c r="A315" s="207" t="str">
        <f t="shared" si="4"/>
        <v>2.3.4.2.01</v>
      </c>
      <c r="B315" s="322" t="s">
        <v>192</v>
      </c>
      <c r="C315" s="322" t="s">
        <v>1094</v>
      </c>
      <c r="D315" s="327" t="s">
        <v>1100</v>
      </c>
      <c r="E315" s="328" t="s">
        <v>711</v>
      </c>
      <c r="F315" s="329">
        <v>309.75</v>
      </c>
      <c r="G315" s="330" t="s">
        <v>1099</v>
      </c>
    </row>
    <row r="316" spans="1:7" ht="18" customHeight="1" x14ac:dyDescent="0.25">
      <c r="A316" s="207" t="str">
        <f t="shared" si="4"/>
        <v>2.3.4.2.01</v>
      </c>
      <c r="B316" s="322" t="s">
        <v>192</v>
      </c>
      <c r="C316" s="322" t="s">
        <v>1094</v>
      </c>
      <c r="D316" s="323" t="s">
        <v>1101</v>
      </c>
      <c r="E316" s="324" t="s">
        <v>711</v>
      </c>
      <c r="F316" s="325">
        <v>270.48</v>
      </c>
      <c r="G316" s="330" t="s">
        <v>1099</v>
      </c>
    </row>
    <row r="317" spans="1:7" ht="24" x14ac:dyDescent="0.25">
      <c r="A317" s="207" t="str">
        <f t="shared" si="4"/>
        <v>2.3.4.1.01</v>
      </c>
      <c r="B317" s="322" t="s">
        <v>192</v>
      </c>
      <c r="C317" s="322" t="s">
        <v>1094</v>
      </c>
      <c r="D317" s="323" t="s">
        <v>1102</v>
      </c>
      <c r="E317" s="324" t="s">
        <v>711</v>
      </c>
      <c r="F317" s="325">
        <v>229.21530000000001</v>
      </c>
      <c r="G317" s="326" t="s">
        <v>1096</v>
      </c>
    </row>
    <row r="318" spans="1:7" ht="24" x14ac:dyDescent="0.25">
      <c r="A318" s="207" t="str">
        <f t="shared" si="4"/>
        <v>2.3.4.2.01</v>
      </c>
      <c r="B318" s="322" t="s">
        <v>192</v>
      </c>
      <c r="C318" s="322" t="s">
        <v>1094</v>
      </c>
      <c r="D318" s="323" t="s">
        <v>1103</v>
      </c>
      <c r="E318" s="324" t="s">
        <v>711</v>
      </c>
      <c r="F318" s="325">
        <v>194.25</v>
      </c>
      <c r="G318" s="330" t="s">
        <v>1099</v>
      </c>
    </row>
    <row r="319" spans="1:7" ht="24" x14ac:dyDescent="0.25">
      <c r="A319" s="207" t="str">
        <f t="shared" si="4"/>
        <v>2.3.4.1.01</v>
      </c>
      <c r="B319" s="322" t="s">
        <v>192</v>
      </c>
      <c r="C319" s="322" t="s">
        <v>1094</v>
      </c>
      <c r="D319" s="323" t="s">
        <v>1104</v>
      </c>
      <c r="E319" s="324" t="s">
        <v>711</v>
      </c>
      <c r="F319" s="325">
        <v>414.75</v>
      </c>
      <c r="G319" s="326" t="s">
        <v>1096</v>
      </c>
    </row>
    <row r="320" spans="1:7" ht="24" x14ac:dyDescent="0.25">
      <c r="A320" s="207" t="str">
        <f t="shared" si="4"/>
        <v>2.3.4.2.01</v>
      </c>
      <c r="B320" s="322" t="s">
        <v>192</v>
      </c>
      <c r="C320" s="322" t="s">
        <v>1094</v>
      </c>
      <c r="D320" s="323" t="s">
        <v>1105</v>
      </c>
      <c r="E320" s="324" t="s">
        <v>711</v>
      </c>
      <c r="F320" s="325">
        <v>414.75</v>
      </c>
      <c r="G320" s="330" t="s">
        <v>1099</v>
      </c>
    </row>
    <row r="321" spans="1:7" ht="24" x14ac:dyDescent="0.25">
      <c r="A321" s="207" t="str">
        <f t="shared" si="4"/>
        <v>2.3.4.2.01</v>
      </c>
      <c r="B321" s="322" t="s">
        <v>192</v>
      </c>
      <c r="C321" s="322" t="s">
        <v>1094</v>
      </c>
      <c r="D321" s="327" t="s">
        <v>1106</v>
      </c>
      <c r="E321" s="328" t="s">
        <v>711</v>
      </c>
      <c r="F321" s="329">
        <v>3669.75</v>
      </c>
      <c r="G321" s="330" t="s">
        <v>1099</v>
      </c>
    </row>
    <row r="322" spans="1:7" ht="24" x14ac:dyDescent="0.25">
      <c r="A322" s="207" t="str">
        <f t="shared" si="4"/>
        <v>2.3.4.2.01</v>
      </c>
      <c r="B322" s="322" t="s">
        <v>192</v>
      </c>
      <c r="C322" s="322" t="s">
        <v>1094</v>
      </c>
      <c r="D322" s="323" t="s">
        <v>1107</v>
      </c>
      <c r="E322" s="324" t="s">
        <v>1108</v>
      </c>
      <c r="F322" s="325">
        <v>866.25</v>
      </c>
      <c r="G322" s="330" t="s">
        <v>1099</v>
      </c>
    </row>
    <row r="323" spans="1:7" ht="24" x14ac:dyDescent="0.25">
      <c r="A323" s="207" t="str">
        <f t="shared" si="4"/>
        <v>2.3.4.2.01</v>
      </c>
      <c r="B323" s="322" t="s">
        <v>192</v>
      </c>
      <c r="C323" s="322" t="s">
        <v>1094</v>
      </c>
      <c r="D323" s="323" t="s">
        <v>1109</v>
      </c>
      <c r="E323" s="324" t="s">
        <v>711</v>
      </c>
      <c r="F323" s="325">
        <v>8096</v>
      </c>
      <c r="G323" s="330" t="s">
        <v>1099</v>
      </c>
    </row>
    <row r="324" spans="1:7" ht="24" x14ac:dyDescent="0.25">
      <c r="A324" s="207" t="str">
        <f t="shared" ref="A324:A387" si="5">+G324</f>
        <v>2.3.4.2.01</v>
      </c>
      <c r="B324" s="322" t="s">
        <v>192</v>
      </c>
      <c r="C324" s="322" t="s">
        <v>1094</v>
      </c>
      <c r="D324" s="323" t="s">
        <v>1110</v>
      </c>
      <c r="E324" s="324" t="s">
        <v>711</v>
      </c>
      <c r="F324" s="325">
        <v>8000</v>
      </c>
      <c r="G324" s="330" t="s">
        <v>1099</v>
      </c>
    </row>
    <row r="325" spans="1:7" ht="24" x14ac:dyDescent="0.25">
      <c r="A325" s="207" t="str">
        <f t="shared" si="5"/>
        <v>2.3.4.2.01</v>
      </c>
      <c r="B325" s="322" t="s">
        <v>192</v>
      </c>
      <c r="C325" s="322" t="s">
        <v>1094</v>
      </c>
      <c r="D325" s="327" t="s">
        <v>1111</v>
      </c>
      <c r="E325" s="328" t="s">
        <v>711</v>
      </c>
      <c r="F325" s="329">
        <v>167.27</v>
      </c>
      <c r="G325" s="330" t="s">
        <v>1099</v>
      </c>
    </row>
    <row r="326" spans="1:7" ht="30.75" customHeight="1" x14ac:dyDescent="0.25">
      <c r="A326" s="207" t="str">
        <f t="shared" si="5"/>
        <v>2.3.4.1.01</v>
      </c>
      <c r="B326" s="322" t="s">
        <v>192</v>
      </c>
      <c r="C326" s="322" t="s">
        <v>1094</v>
      </c>
      <c r="D326" s="323" t="s">
        <v>1112</v>
      </c>
      <c r="E326" s="324" t="s">
        <v>711</v>
      </c>
      <c r="F326" s="325">
        <v>402.67669999999998</v>
      </c>
      <c r="G326" s="326" t="s">
        <v>1096</v>
      </c>
    </row>
    <row r="327" spans="1:7" ht="24" x14ac:dyDescent="0.25">
      <c r="A327" s="207" t="str">
        <f t="shared" si="5"/>
        <v>2.3.4.1.01</v>
      </c>
      <c r="B327" s="322" t="s">
        <v>192</v>
      </c>
      <c r="C327" s="322" t="s">
        <v>1094</v>
      </c>
      <c r="D327" s="323" t="s">
        <v>1113</v>
      </c>
      <c r="E327" s="324" t="s">
        <v>711</v>
      </c>
      <c r="F327" s="325">
        <v>600.9153</v>
      </c>
      <c r="G327" s="326" t="s">
        <v>1096</v>
      </c>
    </row>
    <row r="328" spans="1:7" ht="24" x14ac:dyDescent="0.25">
      <c r="A328" s="207" t="str">
        <f t="shared" si="5"/>
        <v>2.3.4.2.01</v>
      </c>
      <c r="B328" s="322" t="s">
        <v>192</v>
      </c>
      <c r="C328" s="322" t="s">
        <v>1094</v>
      </c>
      <c r="D328" s="323" t="s">
        <v>1114</v>
      </c>
      <c r="E328" s="324" t="s">
        <v>1108</v>
      </c>
      <c r="F328" s="325">
        <v>489.40600000000001</v>
      </c>
      <c r="G328" s="330" t="s">
        <v>1099</v>
      </c>
    </row>
    <row r="329" spans="1:7" ht="24.75" customHeight="1" x14ac:dyDescent="0.25">
      <c r="A329" s="207" t="str">
        <f t="shared" si="5"/>
        <v>2.3.4.1.01</v>
      </c>
      <c r="B329" s="322" t="s">
        <v>192</v>
      </c>
      <c r="C329" s="322" t="s">
        <v>1094</v>
      </c>
      <c r="D329" s="323" t="s">
        <v>1115</v>
      </c>
      <c r="E329" s="324" t="s">
        <v>711</v>
      </c>
      <c r="F329" s="325">
        <v>455.48</v>
      </c>
      <c r="G329" s="326" t="s">
        <v>1096</v>
      </c>
    </row>
    <row r="330" spans="1:7" x14ac:dyDescent="0.25">
      <c r="A330" s="207" t="str">
        <f t="shared" si="5"/>
        <v>2.3.6.3.01</v>
      </c>
      <c r="B330" s="202" t="s">
        <v>211</v>
      </c>
      <c r="C330" s="202" t="s">
        <v>1116</v>
      </c>
      <c r="D330" s="203" t="s">
        <v>1117</v>
      </c>
      <c r="E330" s="204" t="s">
        <v>711</v>
      </c>
      <c r="F330" s="205">
        <v>6490</v>
      </c>
      <c r="G330" s="242" t="s">
        <v>1118</v>
      </c>
    </row>
    <row r="331" spans="1:7" x14ac:dyDescent="0.25">
      <c r="A331" s="207" t="str">
        <f t="shared" si="5"/>
        <v>2.3.7.2.03</v>
      </c>
      <c r="B331" s="202" t="s">
        <v>1119</v>
      </c>
      <c r="C331" s="202" t="s">
        <v>1120</v>
      </c>
      <c r="D331" s="203" t="s">
        <v>1121</v>
      </c>
      <c r="E331" s="204" t="s">
        <v>878</v>
      </c>
      <c r="F331" s="205">
        <v>460.2</v>
      </c>
      <c r="G331" s="242" t="s">
        <v>1122</v>
      </c>
    </row>
    <row r="332" spans="1:7" ht="24" x14ac:dyDescent="0.25">
      <c r="A332" s="207" t="str">
        <f t="shared" si="5"/>
        <v xml:space="preserve">2.2.2.1.01 </v>
      </c>
      <c r="B332" s="202" t="s">
        <v>119</v>
      </c>
      <c r="C332" s="202" t="s">
        <v>1123</v>
      </c>
      <c r="D332" s="203" t="s">
        <v>1124</v>
      </c>
      <c r="E332" s="204" t="s">
        <v>1125</v>
      </c>
      <c r="F332" s="205">
        <v>44877.760000000002</v>
      </c>
      <c r="G332" s="242" t="s">
        <v>1126</v>
      </c>
    </row>
    <row r="333" spans="1:7" x14ac:dyDescent="0.25">
      <c r="A333" s="207" t="str">
        <f t="shared" si="5"/>
        <v>2.2.8.7.06</v>
      </c>
      <c r="B333" s="206" t="s">
        <v>1127</v>
      </c>
      <c r="C333" s="206" t="s">
        <v>1128</v>
      </c>
      <c r="D333" s="203" t="s">
        <v>1129</v>
      </c>
      <c r="E333" s="204" t="s">
        <v>1130</v>
      </c>
      <c r="F333" s="205">
        <v>3000</v>
      </c>
      <c r="G333" s="242" t="s">
        <v>1131</v>
      </c>
    </row>
    <row r="334" spans="1:7" ht="36" x14ac:dyDescent="0.2">
      <c r="A334" s="207" t="str">
        <f t="shared" si="5"/>
        <v>2.6.5.4.01</v>
      </c>
      <c r="B334" s="331" t="s">
        <v>1132</v>
      </c>
      <c r="C334" s="331" t="s">
        <v>1133</v>
      </c>
      <c r="D334" s="332" t="s">
        <v>1134</v>
      </c>
      <c r="E334" s="333" t="s">
        <v>711</v>
      </c>
      <c r="F334" s="334">
        <v>23562.5</v>
      </c>
      <c r="G334" s="335" t="s">
        <v>1135</v>
      </c>
    </row>
    <row r="335" spans="1:7" ht="36" x14ac:dyDescent="0.2">
      <c r="A335" s="207" t="str">
        <f t="shared" si="5"/>
        <v>2.6.5.4.01</v>
      </c>
      <c r="B335" s="331" t="s">
        <v>1132</v>
      </c>
      <c r="C335" s="331" t="s">
        <v>1133</v>
      </c>
      <c r="D335" s="332" t="s">
        <v>1136</v>
      </c>
      <c r="E335" s="333" t="s">
        <v>711</v>
      </c>
      <c r="F335" s="334">
        <v>102660</v>
      </c>
      <c r="G335" s="335" t="s">
        <v>1135</v>
      </c>
    </row>
    <row r="336" spans="1:7" ht="20.25" customHeight="1" x14ac:dyDescent="0.2">
      <c r="A336" s="207" t="str">
        <f t="shared" si="5"/>
        <v>2.3.9.5.01</v>
      </c>
      <c r="B336" s="336" t="s">
        <v>1137</v>
      </c>
      <c r="C336" s="336" t="s">
        <v>1138</v>
      </c>
      <c r="D336" s="337" t="s">
        <v>1139</v>
      </c>
      <c r="E336" s="338" t="s">
        <v>711</v>
      </c>
      <c r="F336" s="339">
        <v>590</v>
      </c>
      <c r="G336" s="340" t="s">
        <v>1140</v>
      </c>
    </row>
    <row r="337" spans="1:7" ht="15" customHeight="1" x14ac:dyDescent="0.2">
      <c r="A337" s="207" t="str">
        <f t="shared" si="5"/>
        <v>2.3.9.5.01</v>
      </c>
      <c r="B337" s="336" t="s">
        <v>1137</v>
      </c>
      <c r="C337" s="336" t="s">
        <v>1138</v>
      </c>
      <c r="D337" s="337" t="s">
        <v>1141</v>
      </c>
      <c r="E337" s="338" t="s">
        <v>711</v>
      </c>
      <c r="F337" s="339">
        <v>2124</v>
      </c>
      <c r="G337" s="340" t="s">
        <v>1140</v>
      </c>
    </row>
    <row r="338" spans="1:7" ht="14.1" customHeight="1" x14ac:dyDescent="0.2">
      <c r="A338" s="207" t="str">
        <f t="shared" si="5"/>
        <v>2.3.9.5.01</v>
      </c>
      <c r="B338" s="336" t="s">
        <v>1137</v>
      </c>
      <c r="C338" s="336" t="s">
        <v>1138</v>
      </c>
      <c r="D338" s="337" t="s">
        <v>1142</v>
      </c>
      <c r="E338" s="338" t="s">
        <v>1143</v>
      </c>
      <c r="F338" s="339">
        <v>2832</v>
      </c>
      <c r="G338" s="340" t="s">
        <v>1140</v>
      </c>
    </row>
    <row r="339" spans="1:7" x14ac:dyDescent="0.2">
      <c r="A339" s="207" t="str">
        <f t="shared" si="5"/>
        <v>2.3.9.5.01</v>
      </c>
      <c r="B339" s="336" t="s">
        <v>1137</v>
      </c>
      <c r="C339" s="336" t="s">
        <v>1138</v>
      </c>
      <c r="D339" s="337" t="s">
        <v>1144</v>
      </c>
      <c r="E339" s="338" t="s">
        <v>1143</v>
      </c>
      <c r="F339" s="339">
        <v>2548.8000000000002</v>
      </c>
      <c r="G339" s="340" t="s">
        <v>1140</v>
      </c>
    </row>
    <row r="340" spans="1:7" ht="15" customHeight="1" x14ac:dyDescent="0.2">
      <c r="A340" s="207" t="str">
        <f t="shared" si="5"/>
        <v>2.3.9.5.01</v>
      </c>
      <c r="B340" s="336" t="s">
        <v>1137</v>
      </c>
      <c r="C340" s="336" t="s">
        <v>1138</v>
      </c>
      <c r="D340" s="337" t="s">
        <v>1145</v>
      </c>
      <c r="E340" s="338" t="s">
        <v>1143</v>
      </c>
      <c r="F340" s="339">
        <v>2360</v>
      </c>
      <c r="G340" s="340" t="s">
        <v>1140</v>
      </c>
    </row>
    <row r="341" spans="1:7" x14ac:dyDescent="0.2">
      <c r="A341" s="207" t="str">
        <f t="shared" si="5"/>
        <v>2.3.9.5.01</v>
      </c>
      <c r="B341" s="336" t="s">
        <v>1137</v>
      </c>
      <c r="C341" s="336" t="s">
        <v>1138</v>
      </c>
      <c r="D341" s="337" t="s">
        <v>1146</v>
      </c>
      <c r="E341" s="338" t="s">
        <v>1143</v>
      </c>
      <c r="F341" s="339">
        <v>2360</v>
      </c>
      <c r="G341" s="340" t="s">
        <v>1140</v>
      </c>
    </row>
    <row r="342" spans="1:7" x14ac:dyDescent="0.2">
      <c r="A342" s="207" t="str">
        <f t="shared" si="5"/>
        <v>2.3.9.5.01</v>
      </c>
      <c r="B342" s="336" t="s">
        <v>1137</v>
      </c>
      <c r="C342" s="336" t="s">
        <v>1138</v>
      </c>
      <c r="D342" s="337" t="s">
        <v>1147</v>
      </c>
      <c r="E342" s="338" t="s">
        <v>1143</v>
      </c>
      <c r="F342" s="339">
        <v>708</v>
      </c>
      <c r="G342" s="340" t="s">
        <v>1140</v>
      </c>
    </row>
    <row r="343" spans="1:7" x14ac:dyDescent="0.2">
      <c r="A343" s="207" t="str">
        <f t="shared" si="5"/>
        <v>2.3.9.5.01</v>
      </c>
      <c r="B343" s="336" t="s">
        <v>1137</v>
      </c>
      <c r="C343" s="336" t="s">
        <v>1138</v>
      </c>
      <c r="D343" s="337" t="s">
        <v>1148</v>
      </c>
      <c r="E343" s="338" t="s">
        <v>711</v>
      </c>
      <c r="F343" s="339">
        <v>7670</v>
      </c>
      <c r="G343" s="340" t="s">
        <v>1140</v>
      </c>
    </row>
    <row r="344" spans="1:7" x14ac:dyDescent="0.2">
      <c r="A344" s="207" t="str">
        <f t="shared" si="5"/>
        <v>2.3.9.5.01</v>
      </c>
      <c r="B344" s="336" t="s">
        <v>1137</v>
      </c>
      <c r="C344" s="336" t="s">
        <v>1138</v>
      </c>
      <c r="D344" s="337" t="s">
        <v>1149</v>
      </c>
      <c r="E344" s="338" t="s">
        <v>1143</v>
      </c>
      <c r="F344" s="339">
        <v>2548.8000000000002</v>
      </c>
      <c r="G344" s="340" t="s">
        <v>1140</v>
      </c>
    </row>
    <row r="345" spans="1:7" x14ac:dyDescent="0.2">
      <c r="A345" s="207" t="str">
        <f t="shared" si="5"/>
        <v>2.3.9.5.01</v>
      </c>
      <c r="B345" s="336" t="s">
        <v>1137</v>
      </c>
      <c r="C345" s="336" t="s">
        <v>1138</v>
      </c>
      <c r="D345" s="337" t="s">
        <v>1150</v>
      </c>
      <c r="E345" s="338" t="s">
        <v>711</v>
      </c>
      <c r="F345" s="339">
        <v>2360</v>
      </c>
      <c r="G345" s="340" t="s">
        <v>1140</v>
      </c>
    </row>
    <row r="346" spans="1:7" x14ac:dyDescent="0.2">
      <c r="A346" s="207" t="str">
        <f t="shared" si="5"/>
        <v>2.3.9.5.01</v>
      </c>
      <c r="B346" s="336" t="s">
        <v>1137</v>
      </c>
      <c r="C346" s="336" t="s">
        <v>1138</v>
      </c>
      <c r="D346" s="337" t="s">
        <v>1151</v>
      </c>
      <c r="E346" s="338" t="s">
        <v>711</v>
      </c>
      <c r="F346" s="339">
        <v>1770</v>
      </c>
      <c r="G346" s="340" t="s">
        <v>1140</v>
      </c>
    </row>
    <row r="347" spans="1:7" x14ac:dyDescent="0.2">
      <c r="A347" s="207" t="str">
        <f t="shared" si="5"/>
        <v>2.3.9.5.01</v>
      </c>
      <c r="B347" s="336" t="s">
        <v>1137</v>
      </c>
      <c r="C347" s="336" t="s">
        <v>1138</v>
      </c>
      <c r="D347" s="337" t="s">
        <v>1152</v>
      </c>
      <c r="E347" s="338" t="s">
        <v>711</v>
      </c>
      <c r="F347" s="339">
        <v>1121</v>
      </c>
      <c r="G347" s="340" t="s">
        <v>1140</v>
      </c>
    </row>
    <row r="348" spans="1:7" ht="24" x14ac:dyDescent="0.25">
      <c r="A348" s="207" t="str">
        <f t="shared" si="5"/>
        <v xml:space="preserve">2.3.9.2.01 </v>
      </c>
      <c r="B348" s="341" t="s">
        <v>1153</v>
      </c>
      <c r="C348" s="341" t="s">
        <v>1154</v>
      </c>
      <c r="D348" s="342" t="s">
        <v>1155</v>
      </c>
      <c r="E348" s="343" t="s">
        <v>711</v>
      </c>
      <c r="F348" s="344">
        <v>1770</v>
      </c>
      <c r="G348" s="345" t="s">
        <v>1156</v>
      </c>
    </row>
    <row r="349" spans="1:7" ht="24" x14ac:dyDescent="0.25">
      <c r="A349" s="207" t="str">
        <f t="shared" si="5"/>
        <v xml:space="preserve">2.3.9.2.01 </v>
      </c>
      <c r="B349" s="341" t="s">
        <v>1153</v>
      </c>
      <c r="C349" s="341" t="s">
        <v>1154</v>
      </c>
      <c r="D349" s="342" t="s">
        <v>1157</v>
      </c>
      <c r="E349" s="343" t="s">
        <v>711</v>
      </c>
      <c r="F349" s="344">
        <v>1062</v>
      </c>
      <c r="G349" s="345" t="s">
        <v>1156</v>
      </c>
    </row>
    <row r="350" spans="1:7" ht="24" x14ac:dyDescent="0.25">
      <c r="A350" s="207" t="str">
        <f t="shared" si="5"/>
        <v xml:space="preserve">2.3.9.2.01 </v>
      </c>
      <c r="B350" s="341" t="s">
        <v>1153</v>
      </c>
      <c r="C350" s="341" t="s">
        <v>1154</v>
      </c>
      <c r="D350" s="342" t="s">
        <v>1158</v>
      </c>
      <c r="E350" s="343" t="s">
        <v>711</v>
      </c>
      <c r="F350" s="344">
        <v>420.55200000000002</v>
      </c>
      <c r="G350" s="345" t="s">
        <v>1156</v>
      </c>
    </row>
    <row r="351" spans="1:7" ht="24" x14ac:dyDescent="0.25">
      <c r="A351" s="207" t="str">
        <f t="shared" si="5"/>
        <v xml:space="preserve">2.3.9.2.01 </v>
      </c>
      <c r="B351" s="341" t="s">
        <v>1153</v>
      </c>
      <c r="C351" s="341" t="s">
        <v>1154</v>
      </c>
      <c r="D351" s="342" t="s">
        <v>1159</v>
      </c>
      <c r="E351" s="343" t="s">
        <v>711</v>
      </c>
      <c r="F351" s="344">
        <v>420.73</v>
      </c>
      <c r="G351" s="345" t="s">
        <v>1156</v>
      </c>
    </row>
    <row r="352" spans="1:7" ht="24" x14ac:dyDescent="0.25">
      <c r="A352" s="207" t="str">
        <f t="shared" si="5"/>
        <v xml:space="preserve">2.3.9.2.01 </v>
      </c>
      <c r="B352" s="341" t="s">
        <v>1153</v>
      </c>
      <c r="C352" s="341" t="s">
        <v>1154</v>
      </c>
      <c r="D352" s="342" t="s">
        <v>1160</v>
      </c>
      <c r="E352" s="343" t="s">
        <v>711</v>
      </c>
      <c r="F352" s="344">
        <v>1379.48</v>
      </c>
      <c r="G352" s="345" t="s">
        <v>1156</v>
      </c>
    </row>
    <row r="353" spans="1:7" ht="24" x14ac:dyDescent="0.25">
      <c r="A353" s="207" t="str">
        <f t="shared" si="5"/>
        <v xml:space="preserve">2.3.9.2.01 </v>
      </c>
      <c r="B353" s="341" t="s">
        <v>1153</v>
      </c>
      <c r="C353" s="341" t="s">
        <v>1154</v>
      </c>
      <c r="D353" s="342" t="s">
        <v>1160</v>
      </c>
      <c r="E353" s="343" t="s">
        <v>711</v>
      </c>
      <c r="F353" s="344">
        <v>486.69200000000001</v>
      </c>
      <c r="G353" s="345" t="s">
        <v>1156</v>
      </c>
    </row>
    <row r="354" spans="1:7" ht="24" x14ac:dyDescent="0.25">
      <c r="A354" s="207" t="str">
        <f t="shared" si="5"/>
        <v xml:space="preserve">2.3.9.2.01 </v>
      </c>
      <c r="B354" s="341" t="s">
        <v>1153</v>
      </c>
      <c r="C354" s="341" t="s">
        <v>1154</v>
      </c>
      <c r="D354" s="342" t="s">
        <v>1161</v>
      </c>
      <c r="E354" s="343" t="s">
        <v>711</v>
      </c>
      <c r="F354" s="344">
        <v>420.09199999999998</v>
      </c>
      <c r="G354" s="345" t="s">
        <v>1156</v>
      </c>
    </row>
    <row r="355" spans="1:7" ht="24" x14ac:dyDescent="0.25">
      <c r="A355" s="207" t="str">
        <f t="shared" si="5"/>
        <v xml:space="preserve">2.3.9.2.01 </v>
      </c>
      <c r="B355" s="341" t="s">
        <v>1153</v>
      </c>
      <c r="C355" s="341" t="s">
        <v>1154</v>
      </c>
      <c r="D355" s="342" t="s">
        <v>1162</v>
      </c>
      <c r="E355" s="343" t="s">
        <v>711</v>
      </c>
      <c r="F355" s="344">
        <v>422.358</v>
      </c>
      <c r="G355" s="345" t="s">
        <v>1156</v>
      </c>
    </row>
    <row r="356" spans="1:7" ht="15" customHeight="1" x14ac:dyDescent="0.25">
      <c r="A356" s="207" t="str">
        <f t="shared" si="5"/>
        <v xml:space="preserve">2.3.9.2.01 </v>
      </c>
      <c r="B356" s="341" t="s">
        <v>1153</v>
      </c>
      <c r="C356" s="341" t="s">
        <v>1154</v>
      </c>
      <c r="D356" s="342" t="s">
        <v>1163</v>
      </c>
      <c r="E356" s="343" t="s">
        <v>711</v>
      </c>
      <c r="F356" s="344">
        <v>422.44</v>
      </c>
      <c r="G356" s="345" t="s">
        <v>1156</v>
      </c>
    </row>
    <row r="357" spans="1:7" ht="24" x14ac:dyDescent="0.25">
      <c r="A357" s="207" t="str">
        <f t="shared" si="5"/>
        <v xml:space="preserve">2.3.9.2.01 </v>
      </c>
      <c r="B357" s="341" t="s">
        <v>1153</v>
      </c>
      <c r="C357" s="341" t="s">
        <v>1154</v>
      </c>
      <c r="D357" s="342" t="s">
        <v>1164</v>
      </c>
      <c r="E357" s="343" t="s">
        <v>711</v>
      </c>
      <c r="F357" s="344">
        <v>422.62799999999999</v>
      </c>
      <c r="G357" s="345" t="s">
        <v>1156</v>
      </c>
    </row>
    <row r="358" spans="1:7" ht="14.1" customHeight="1" x14ac:dyDescent="0.25">
      <c r="A358" s="207" t="str">
        <f t="shared" si="5"/>
        <v xml:space="preserve">2.3.9.2.01 </v>
      </c>
      <c r="B358" s="341" t="s">
        <v>1153</v>
      </c>
      <c r="C358" s="341" t="s">
        <v>1154</v>
      </c>
      <c r="D358" s="342" t="s">
        <v>1165</v>
      </c>
      <c r="E358" s="343" t="s">
        <v>711</v>
      </c>
      <c r="F358" s="344">
        <v>810.41200000000003</v>
      </c>
      <c r="G358" s="345" t="s">
        <v>1156</v>
      </c>
    </row>
    <row r="359" spans="1:7" ht="24" x14ac:dyDescent="0.25">
      <c r="A359" s="207" t="str">
        <f t="shared" si="5"/>
        <v xml:space="preserve">2.3.9.2.01 </v>
      </c>
      <c r="B359" s="341" t="s">
        <v>1153</v>
      </c>
      <c r="C359" s="341" t="s">
        <v>1154</v>
      </c>
      <c r="D359" s="342" t="s">
        <v>1166</v>
      </c>
      <c r="E359" s="343" t="s">
        <v>711</v>
      </c>
      <c r="F359" s="344">
        <v>1069.47</v>
      </c>
      <c r="G359" s="345" t="s">
        <v>1156</v>
      </c>
    </row>
    <row r="360" spans="1:7" ht="18" customHeight="1" x14ac:dyDescent="0.25">
      <c r="A360" s="207" t="str">
        <f t="shared" si="5"/>
        <v xml:space="preserve">2.3.9.2.01 </v>
      </c>
      <c r="B360" s="341" t="s">
        <v>1153</v>
      </c>
      <c r="C360" s="341" t="s">
        <v>1154</v>
      </c>
      <c r="D360" s="342" t="s">
        <v>1167</v>
      </c>
      <c r="E360" s="343" t="s">
        <v>711</v>
      </c>
      <c r="F360" s="344">
        <v>3499.9967000000001</v>
      </c>
      <c r="G360" s="345" t="s">
        <v>1156</v>
      </c>
    </row>
    <row r="361" spans="1:7" ht="18.95" customHeight="1" x14ac:dyDescent="0.25">
      <c r="A361" s="207" t="str">
        <f t="shared" si="5"/>
        <v xml:space="preserve">2.3.9.2.01 </v>
      </c>
      <c r="B361" s="341" t="s">
        <v>1153</v>
      </c>
      <c r="C361" s="341" t="s">
        <v>1154</v>
      </c>
      <c r="D361" s="342" t="s">
        <v>1168</v>
      </c>
      <c r="E361" s="343" t="s">
        <v>711</v>
      </c>
      <c r="F361" s="344">
        <v>200.6</v>
      </c>
      <c r="G361" s="345" t="s">
        <v>1156</v>
      </c>
    </row>
    <row r="362" spans="1:7" ht="15.95" customHeight="1" x14ac:dyDescent="0.25">
      <c r="A362" s="207" t="str">
        <f t="shared" si="5"/>
        <v xml:space="preserve">2.3.9.2.01 </v>
      </c>
      <c r="B362" s="341" t="s">
        <v>1153</v>
      </c>
      <c r="C362" s="341" t="s">
        <v>1154</v>
      </c>
      <c r="D362" s="342" t="s">
        <v>1169</v>
      </c>
      <c r="E362" s="343" t="s">
        <v>711</v>
      </c>
      <c r="F362" s="344">
        <v>17.405000000000001</v>
      </c>
      <c r="G362" s="345" t="s">
        <v>1156</v>
      </c>
    </row>
    <row r="363" spans="1:7" ht="21" customHeight="1" x14ac:dyDescent="0.25">
      <c r="A363" s="207" t="str">
        <f t="shared" si="5"/>
        <v xml:space="preserve">2.3.9.2.01 </v>
      </c>
      <c r="B363" s="341" t="s">
        <v>1153</v>
      </c>
      <c r="C363" s="341" t="s">
        <v>1154</v>
      </c>
      <c r="D363" s="342" t="s">
        <v>1170</v>
      </c>
      <c r="E363" s="343" t="s">
        <v>711</v>
      </c>
      <c r="F363" s="344">
        <v>101.48</v>
      </c>
      <c r="G363" s="345" t="s">
        <v>1156</v>
      </c>
    </row>
    <row r="364" spans="1:7" ht="24" x14ac:dyDescent="0.25">
      <c r="A364" s="207" t="str">
        <f t="shared" si="5"/>
        <v xml:space="preserve">2.3.9.2.01 </v>
      </c>
      <c r="B364" s="341" t="s">
        <v>1153</v>
      </c>
      <c r="C364" s="341" t="s">
        <v>1154</v>
      </c>
      <c r="D364" s="342" t="s">
        <v>1171</v>
      </c>
      <c r="E364" s="343" t="s">
        <v>711</v>
      </c>
      <c r="F364" s="344">
        <v>15.281000000000001</v>
      </c>
      <c r="G364" s="345" t="s">
        <v>1156</v>
      </c>
    </row>
    <row r="365" spans="1:7" ht="24" x14ac:dyDescent="0.25">
      <c r="A365" s="207" t="str">
        <f t="shared" si="5"/>
        <v xml:space="preserve">2.3.9.2.01 </v>
      </c>
      <c r="B365" s="341" t="s">
        <v>1153</v>
      </c>
      <c r="C365" s="341" t="s">
        <v>1154</v>
      </c>
      <c r="D365" s="342" t="s">
        <v>1172</v>
      </c>
      <c r="E365" s="343" t="s">
        <v>711</v>
      </c>
      <c r="F365" s="344">
        <v>34.81</v>
      </c>
      <c r="G365" s="345" t="s">
        <v>1156</v>
      </c>
    </row>
    <row r="366" spans="1:7" ht="24" x14ac:dyDescent="0.25">
      <c r="A366" s="207" t="str">
        <f t="shared" si="5"/>
        <v xml:space="preserve">2.3.9.2.01 </v>
      </c>
      <c r="B366" s="341" t="s">
        <v>1153</v>
      </c>
      <c r="C366" s="341" t="s">
        <v>1154</v>
      </c>
      <c r="D366" s="342" t="s">
        <v>1173</v>
      </c>
      <c r="E366" s="343" t="s">
        <v>711</v>
      </c>
      <c r="F366" s="344">
        <v>77.88</v>
      </c>
      <c r="G366" s="345" t="s">
        <v>1156</v>
      </c>
    </row>
    <row r="367" spans="1:7" ht="24" x14ac:dyDescent="0.25">
      <c r="A367" s="207" t="str">
        <f t="shared" si="5"/>
        <v xml:space="preserve">2.3.9.2.01 </v>
      </c>
      <c r="B367" s="341" t="s">
        <v>1153</v>
      </c>
      <c r="C367" s="341" t="s">
        <v>1154</v>
      </c>
      <c r="D367" s="342" t="s">
        <v>1174</v>
      </c>
      <c r="E367" s="343" t="s">
        <v>738</v>
      </c>
      <c r="F367" s="344">
        <v>403.79669999999999</v>
      </c>
      <c r="G367" s="345" t="s">
        <v>1156</v>
      </c>
    </row>
    <row r="368" spans="1:7" ht="24" x14ac:dyDescent="0.25">
      <c r="A368" s="207" t="str">
        <f t="shared" si="5"/>
        <v xml:space="preserve">2.3.9.2.01 </v>
      </c>
      <c r="B368" s="341" t="s">
        <v>1153</v>
      </c>
      <c r="C368" s="341" t="s">
        <v>1154</v>
      </c>
      <c r="D368" s="342" t="s">
        <v>1175</v>
      </c>
      <c r="E368" s="343" t="s">
        <v>738</v>
      </c>
      <c r="F368" s="344">
        <v>36</v>
      </c>
      <c r="G368" s="345" t="s">
        <v>1156</v>
      </c>
    </row>
    <row r="369" spans="1:7" ht="24" x14ac:dyDescent="0.25">
      <c r="A369" s="207" t="str">
        <f t="shared" si="5"/>
        <v xml:space="preserve">2.3.9.2.01 </v>
      </c>
      <c r="B369" s="341" t="s">
        <v>1153</v>
      </c>
      <c r="C369" s="341" t="s">
        <v>1154</v>
      </c>
      <c r="D369" s="342" t="s">
        <v>1176</v>
      </c>
      <c r="E369" s="343" t="s">
        <v>738</v>
      </c>
      <c r="F369" s="344">
        <v>154.875</v>
      </c>
      <c r="G369" s="345" t="s">
        <v>1156</v>
      </c>
    </row>
    <row r="370" spans="1:7" ht="24" x14ac:dyDescent="0.25">
      <c r="A370" s="207" t="str">
        <f t="shared" si="5"/>
        <v xml:space="preserve">2.3.9.2.01 </v>
      </c>
      <c r="B370" s="341" t="s">
        <v>1153</v>
      </c>
      <c r="C370" s="341" t="s">
        <v>1154</v>
      </c>
      <c r="D370" s="341" t="s">
        <v>1177</v>
      </c>
      <c r="E370" s="343" t="s">
        <v>711</v>
      </c>
      <c r="F370" s="346">
        <v>121.54</v>
      </c>
      <c r="G370" s="347" t="s">
        <v>1156</v>
      </c>
    </row>
    <row r="371" spans="1:7" ht="18" customHeight="1" x14ac:dyDescent="0.25">
      <c r="A371" s="207" t="str">
        <f t="shared" si="5"/>
        <v xml:space="preserve">2.3.9.2.01 </v>
      </c>
      <c r="B371" s="341" t="s">
        <v>1153</v>
      </c>
      <c r="C371" s="341" t="s">
        <v>1154</v>
      </c>
      <c r="D371" s="342" t="s">
        <v>1178</v>
      </c>
      <c r="E371" s="343" t="s">
        <v>711</v>
      </c>
      <c r="F371" s="344">
        <v>510.04250000000002</v>
      </c>
      <c r="G371" s="345" t="s">
        <v>1156</v>
      </c>
    </row>
    <row r="372" spans="1:7" ht="24" x14ac:dyDescent="0.25">
      <c r="A372" s="207" t="str">
        <f t="shared" si="5"/>
        <v xml:space="preserve">2.3.9.2.01 </v>
      </c>
      <c r="B372" s="341" t="s">
        <v>1153</v>
      </c>
      <c r="C372" s="341" t="s">
        <v>1154</v>
      </c>
      <c r="D372" s="342" t="s">
        <v>1179</v>
      </c>
      <c r="E372" s="343" t="s">
        <v>711</v>
      </c>
      <c r="F372" s="344">
        <v>510.04250000000002</v>
      </c>
      <c r="G372" s="345" t="s">
        <v>1156</v>
      </c>
    </row>
    <row r="373" spans="1:7" ht="24" x14ac:dyDescent="0.25">
      <c r="A373" s="207" t="str">
        <f t="shared" si="5"/>
        <v xml:space="preserve">2.3.9.2.01 </v>
      </c>
      <c r="B373" s="341" t="s">
        <v>1153</v>
      </c>
      <c r="C373" s="341" t="s">
        <v>1154</v>
      </c>
      <c r="D373" s="342" t="s">
        <v>1180</v>
      </c>
      <c r="E373" s="343" t="s">
        <v>711</v>
      </c>
      <c r="F373" s="344">
        <v>445.214</v>
      </c>
      <c r="G373" s="345" t="s">
        <v>1156</v>
      </c>
    </row>
    <row r="374" spans="1:7" ht="24" x14ac:dyDescent="0.25">
      <c r="A374" s="207" t="str">
        <f t="shared" si="5"/>
        <v xml:space="preserve">2.3.9.2.01 </v>
      </c>
      <c r="B374" s="341" t="s">
        <v>1153</v>
      </c>
      <c r="C374" s="341" t="s">
        <v>1154</v>
      </c>
      <c r="D374" s="342" t="s">
        <v>1181</v>
      </c>
      <c r="E374" s="343" t="s">
        <v>711</v>
      </c>
      <c r="F374" s="344">
        <v>445.21409999999997</v>
      </c>
      <c r="G374" s="345" t="s">
        <v>1156</v>
      </c>
    </row>
    <row r="375" spans="1:7" ht="21.75" customHeight="1" x14ac:dyDescent="0.25">
      <c r="A375" s="207" t="str">
        <f t="shared" si="5"/>
        <v xml:space="preserve">2.3.9.2.01 </v>
      </c>
      <c r="B375" s="341" t="s">
        <v>1153</v>
      </c>
      <c r="C375" s="341" t="s">
        <v>1154</v>
      </c>
      <c r="D375" s="342" t="s">
        <v>1181</v>
      </c>
      <c r="E375" s="343" t="s">
        <v>711</v>
      </c>
      <c r="F375" s="344">
        <v>437.91</v>
      </c>
      <c r="G375" s="345" t="s">
        <v>1156</v>
      </c>
    </row>
    <row r="376" spans="1:7" ht="24" x14ac:dyDescent="0.25">
      <c r="A376" s="207" t="str">
        <f t="shared" si="5"/>
        <v xml:space="preserve">2.3.9.2.01 </v>
      </c>
      <c r="B376" s="341" t="s">
        <v>1153</v>
      </c>
      <c r="C376" s="341" t="s">
        <v>1154</v>
      </c>
      <c r="D376" s="342" t="s">
        <v>1182</v>
      </c>
      <c r="E376" s="343" t="s">
        <v>711</v>
      </c>
      <c r="F376" s="344">
        <v>440.16329999999999</v>
      </c>
      <c r="G376" s="345" t="s">
        <v>1156</v>
      </c>
    </row>
    <row r="377" spans="1:7" ht="24" x14ac:dyDescent="0.25">
      <c r="A377" s="207" t="str">
        <f t="shared" si="5"/>
        <v xml:space="preserve">2.3.9.2.01 </v>
      </c>
      <c r="B377" s="341" t="s">
        <v>1153</v>
      </c>
      <c r="C377" s="341" t="s">
        <v>1154</v>
      </c>
      <c r="D377" s="342" t="s">
        <v>1183</v>
      </c>
      <c r="E377" s="343" t="s">
        <v>711</v>
      </c>
      <c r="F377" s="344">
        <v>439.49</v>
      </c>
      <c r="G377" s="345" t="s">
        <v>1156</v>
      </c>
    </row>
    <row r="378" spans="1:7" ht="24" x14ac:dyDescent="0.25">
      <c r="A378" s="207" t="str">
        <f t="shared" si="5"/>
        <v xml:space="preserve">2.3.9.2.01 </v>
      </c>
      <c r="B378" s="341" t="s">
        <v>1153</v>
      </c>
      <c r="C378" s="341" t="s">
        <v>1154</v>
      </c>
      <c r="D378" s="342" t="s">
        <v>1184</v>
      </c>
      <c r="E378" s="343" t="s">
        <v>711</v>
      </c>
      <c r="F378" s="344">
        <v>442.005</v>
      </c>
      <c r="G378" s="345" t="s">
        <v>1156</v>
      </c>
    </row>
    <row r="379" spans="1:7" ht="24" x14ac:dyDescent="0.25">
      <c r="A379" s="207" t="str">
        <f t="shared" si="5"/>
        <v xml:space="preserve">2.3.9.2.01 </v>
      </c>
      <c r="B379" s="341" t="s">
        <v>1153</v>
      </c>
      <c r="C379" s="341" t="s">
        <v>1154</v>
      </c>
      <c r="D379" s="342" t="s">
        <v>1185</v>
      </c>
      <c r="E379" s="343" t="s">
        <v>711</v>
      </c>
      <c r="F379" s="344">
        <v>439.49</v>
      </c>
      <c r="G379" s="345" t="s">
        <v>1156</v>
      </c>
    </row>
    <row r="380" spans="1:7" ht="24" x14ac:dyDescent="0.25">
      <c r="A380" s="207" t="str">
        <f t="shared" si="5"/>
        <v xml:space="preserve">2.3.9.2.01 </v>
      </c>
      <c r="B380" s="341" t="s">
        <v>1153</v>
      </c>
      <c r="C380" s="341" t="s">
        <v>1154</v>
      </c>
      <c r="D380" s="342" t="s">
        <v>1186</v>
      </c>
      <c r="E380" s="343" t="s">
        <v>711</v>
      </c>
      <c r="F380" s="344">
        <v>835.00300000000004</v>
      </c>
      <c r="G380" s="345" t="s">
        <v>1156</v>
      </c>
    </row>
    <row r="381" spans="1:7" ht="24" x14ac:dyDescent="0.25">
      <c r="A381" s="207" t="str">
        <f t="shared" si="5"/>
        <v xml:space="preserve">2.3.9.2.01 </v>
      </c>
      <c r="B381" s="341" t="s">
        <v>1153</v>
      </c>
      <c r="C381" s="341" t="s">
        <v>1154</v>
      </c>
      <c r="D381" s="342" t="s">
        <v>1187</v>
      </c>
      <c r="E381" s="343" t="s">
        <v>711</v>
      </c>
      <c r="F381" s="344">
        <v>1110</v>
      </c>
      <c r="G381" s="345" t="s">
        <v>1156</v>
      </c>
    </row>
    <row r="382" spans="1:7" ht="24" x14ac:dyDescent="0.25">
      <c r="A382" s="207" t="str">
        <f t="shared" si="5"/>
        <v xml:space="preserve">2.3.9.2.01 </v>
      </c>
      <c r="B382" s="341" t="s">
        <v>1153</v>
      </c>
      <c r="C382" s="341" t="s">
        <v>1154</v>
      </c>
      <c r="D382" s="342" t="s">
        <v>1188</v>
      </c>
      <c r="E382" s="343" t="s">
        <v>711</v>
      </c>
      <c r="F382" s="344">
        <v>932.61249999999995</v>
      </c>
      <c r="G382" s="345" t="s">
        <v>1156</v>
      </c>
    </row>
    <row r="383" spans="1:7" ht="24" x14ac:dyDescent="0.25">
      <c r="A383" s="207" t="str">
        <f t="shared" si="5"/>
        <v xml:space="preserve">2.3.9.2.01 </v>
      </c>
      <c r="B383" s="341" t="s">
        <v>1153</v>
      </c>
      <c r="C383" s="341" t="s">
        <v>1154</v>
      </c>
      <c r="D383" s="342" t="s">
        <v>1189</v>
      </c>
      <c r="E383" s="343" t="s">
        <v>711</v>
      </c>
      <c r="F383" s="344">
        <v>932.39</v>
      </c>
      <c r="G383" s="345" t="s">
        <v>1156</v>
      </c>
    </row>
    <row r="384" spans="1:7" ht="24" x14ac:dyDescent="0.25">
      <c r="A384" s="207" t="str">
        <f t="shared" si="5"/>
        <v xml:space="preserve">2.3.9.2.01 </v>
      </c>
      <c r="B384" s="341" t="s">
        <v>1153</v>
      </c>
      <c r="C384" s="341" t="s">
        <v>1154</v>
      </c>
      <c r="D384" s="342" t="s">
        <v>1190</v>
      </c>
      <c r="E384" s="343" t="s">
        <v>711</v>
      </c>
      <c r="F384" s="344">
        <v>932.39</v>
      </c>
      <c r="G384" s="345" t="s">
        <v>1156</v>
      </c>
    </row>
    <row r="385" spans="1:7" ht="24" x14ac:dyDescent="0.25">
      <c r="A385" s="207" t="str">
        <f t="shared" si="5"/>
        <v xml:space="preserve">2.3.9.2.01 </v>
      </c>
      <c r="B385" s="341" t="s">
        <v>1153</v>
      </c>
      <c r="C385" s="341" t="s">
        <v>1154</v>
      </c>
      <c r="D385" s="342" t="s">
        <v>1191</v>
      </c>
      <c r="E385" s="343" t="s">
        <v>711</v>
      </c>
      <c r="F385" s="344">
        <v>1015</v>
      </c>
      <c r="G385" s="345" t="s">
        <v>1156</v>
      </c>
    </row>
    <row r="386" spans="1:7" ht="24" x14ac:dyDescent="0.25">
      <c r="A386" s="207" t="str">
        <f t="shared" si="5"/>
        <v xml:space="preserve">2.3.9.2.01 </v>
      </c>
      <c r="B386" s="341" t="s">
        <v>1153</v>
      </c>
      <c r="C386" s="341" t="s">
        <v>1154</v>
      </c>
      <c r="D386" s="342" t="s">
        <v>1192</v>
      </c>
      <c r="E386" s="343" t="s">
        <v>711</v>
      </c>
      <c r="F386" s="344">
        <v>927.75</v>
      </c>
      <c r="G386" s="345" t="s">
        <v>1156</v>
      </c>
    </row>
    <row r="387" spans="1:7" ht="24" x14ac:dyDescent="0.25">
      <c r="A387" s="207" t="str">
        <f t="shared" si="5"/>
        <v xml:space="preserve">2.3.9.2.01 </v>
      </c>
      <c r="B387" s="341" t="s">
        <v>1153</v>
      </c>
      <c r="C387" s="341" t="s">
        <v>1154</v>
      </c>
      <c r="D387" s="342" t="s">
        <v>1193</v>
      </c>
      <c r="E387" s="343" t="s">
        <v>711</v>
      </c>
      <c r="F387" s="344">
        <v>922.77329999999995</v>
      </c>
      <c r="G387" s="345" t="s">
        <v>1156</v>
      </c>
    </row>
    <row r="388" spans="1:7" ht="24" x14ac:dyDescent="0.25">
      <c r="A388" s="207" t="str">
        <f t="shared" ref="A388:A451" si="6">+G388</f>
        <v xml:space="preserve">2.3.9.2.01 </v>
      </c>
      <c r="B388" s="341" t="s">
        <v>1153</v>
      </c>
      <c r="C388" s="341" t="s">
        <v>1154</v>
      </c>
      <c r="D388" s="342" t="s">
        <v>1194</v>
      </c>
      <c r="E388" s="343" t="s">
        <v>711</v>
      </c>
      <c r="F388" s="344">
        <v>929.53330000000005</v>
      </c>
      <c r="G388" s="345" t="s">
        <v>1156</v>
      </c>
    </row>
    <row r="389" spans="1:7" ht="24" x14ac:dyDescent="0.25">
      <c r="A389" s="207" t="str">
        <f t="shared" si="6"/>
        <v xml:space="preserve">2.3.9.2.01 </v>
      </c>
      <c r="B389" s="341" t="s">
        <v>1153</v>
      </c>
      <c r="C389" s="341" t="s">
        <v>1154</v>
      </c>
      <c r="D389" s="342" t="s">
        <v>1195</v>
      </c>
      <c r="E389" s="343" t="s">
        <v>711</v>
      </c>
      <c r="F389" s="344">
        <v>885</v>
      </c>
      <c r="G389" s="345" t="s">
        <v>1156</v>
      </c>
    </row>
    <row r="390" spans="1:7" ht="24" x14ac:dyDescent="0.25">
      <c r="A390" s="207" t="str">
        <f t="shared" si="6"/>
        <v xml:space="preserve">2.3.9.2.01 </v>
      </c>
      <c r="B390" s="341" t="s">
        <v>1153</v>
      </c>
      <c r="C390" s="341" t="s">
        <v>1154</v>
      </c>
      <c r="D390" s="342" t="s">
        <v>1196</v>
      </c>
      <c r="E390" s="343" t="s">
        <v>711</v>
      </c>
      <c r="F390" s="344">
        <v>1017.5025000000001</v>
      </c>
      <c r="G390" s="345" t="s">
        <v>1156</v>
      </c>
    </row>
    <row r="391" spans="1:7" ht="24" x14ac:dyDescent="0.25">
      <c r="A391" s="207" t="str">
        <f t="shared" si="6"/>
        <v xml:space="preserve">2.3.9.2.01 </v>
      </c>
      <c r="B391" s="341" t="s">
        <v>1153</v>
      </c>
      <c r="C391" s="341" t="s">
        <v>1154</v>
      </c>
      <c r="D391" s="342" t="s">
        <v>1197</v>
      </c>
      <c r="E391" s="343" t="s">
        <v>711</v>
      </c>
      <c r="F391" s="344">
        <v>2700.0052000000001</v>
      </c>
      <c r="G391" s="345" t="s">
        <v>1156</v>
      </c>
    </row>
    <row r="392" spans="1:7" ht="24" x14ac:dyDescent="0.25">
      <c r="A392" s="207" t="str">
        <f t="shared" si="6"/>
        <v xml:space="preserve">2.3.9.2.01 </v>
      </c>
      <c r="B392" s="341" t="s">
        <v>1153</v>
      </c>
      <c r="C392" s="341" t="s">
        <v>1154</v>
      </c>
      <c r="D392" s="342" t="s">
        <v>1198</v>
      </c>
      <c r="E392" s="343" t="s">
        <v>711</v>
      </c>
      <c r="F392" s="344">
        <v>2799.9985000000001</v>
      </c>
      <c r="G392" s="345" t="s">
        <v>1156</v>
      </c>
    </row>
    <row r="393" spans="1:7" ht="24" x14ac:dyDescent="0.25">
      <c r="A393" s="207" t="str">
        <f t="shared" si="6"/>
        <v xml:space="preserve">2.3.9.2.01 </v>
      </c>
      <c r="B393" s="341" t="s">
        <v>1153</v>
      </c>
      <c r="C393" s="341" t="s">
        <v>1154</v>
      </c>
      <c r="D393" s="342" t="s">
        <v>1199</v>
      </c>
      <c r="E393" s="343" t="s">
        <v>711</v>
      </c>
      <c r="F393" s="344">
        <v>2149.9960000000001</v>
      </c>
      <c r="G393" s="345" t="s">
        <v>1156</v>
      </c>
    </row>
    <row r="394" spans="1:7" ht="24" x14ac:dyDescent="0.25">
      <c r="A394" s="207" t="str">
        <f t="shared" si="6"/>
        <v xml:space="preserve">2.3.9.2.01 </v>
      </c>
      <c r="B394" s="341" t="s">
        <v>1153</v>
      </c>
      <c r="C394" s="341" t="s">
        <v>1154</v>
      </c>
      <c r="D394" s="342" t="s">
        <v>1200</v>
      </c>
      <c r="E394" s="343" t="s">
        <v>711</v>
      </c>
      <c r="F394" s="344">
        <v>3650</v>
      </c>
      <c r="G394" s="345" t="s">
        <v>1156</v>
      </c>
    </row>
    <row r="395" spans="1:7" ht="14.1" customHeight="1" x14ac:dyDescent="0.25">
      <c r="A395" s="207" t="str">
        <f t="shared" si="6"/>
        <v xml:space="preserve">2.3.9.2.01 </v>
      </c>
      <c r="B395" s="341" t="s">
        <v>1153</v>
      </c>
      <c r="C395" s="341" t="s">
        <v>1154</v>
      </c>
      <c r="D395" s="342" t="s">
        <v>1201</v>
      </c>
      <c r="E395" s="343" t="s">
        <v>711</v>
      </c>
      <c r="F395" s="344">
        <v>30.68</v>
      </c>
      <c r="G395" s="345" t="s">
        <v>1156</v>
      </c>
    </row>
    <row r="396" spans="1:7" ht="24" x14ac:dyDescent="0.25">
      <c r="A396" s="207" t="str">
        <f t="shared" si="6"/>
        <v xml:space="preserve">2.3.9.2.01 </v>
      </c>
      <c r="B396" s="341" t="s">
        <v>1153</v>
      </c>
      <c r="C396" s="341" t="s">
        <v>1154</v>
      </c>
      <c r="D396" s="342" t="s">
        <v>1202</v>
      </c>
      <c r="E396" s="343" t="s">
        <v>711</v>
      </c>
      <c r="F396" s="344">
        <v>5039.8509999999997</v>
      </c>
      <c r="G396" s="345" t="s">
        <v>1156</v>
      </c>
    </row>
    <row r="397" spans="1:7" ht="24" x14ac:dyDescent="0.25">
      <c r="A397" s="207" t="str">
        <f t="shared" si="6"/>
        <v xml:space="preserve">2.3.9.2.01 </v>
      </c>
      <c r="B397" s="341" t="s">
        <v>1153</v>
      </c>
      <c r="C397" s="341" t="s">
        <v>1154</v>
      </c>
      <c r="D397" s="342" t="s">
        <v>1203</v>
      </c>
      <c r="E397" s="343" t="s">
        <v>711</v>
      </c>
      <c r="F397" s="344">
        <v>2700.0050000000001</v>
      </c>
      <c r="G397" s="345" t="s">
        <v>1156</v>
      </c>
    </row>
    <row r="398" spans="1:7" ht="24" x14ac:dyDescent="0.25">
      <c r="A398" s="207" t="str">
        <f t="shared" si="6"/>
        <v xml:space="preserve">2.3.9.2.01 </v>
      </c>
      <c r="B398" s="341" t="s">
        <v>1153</v>
      </c>
      <c r="C398" s="341" t="s">
        <v>1154</v>
      </c>
      <c r="D398" s="342" t="s">
        <v>1204</v>
      </c>
      <c r="E398" s="343" t="s">
        <v>711</v>
      </c>
      <c r="F398" s="344">
        <v>9.9946000000000002</v>
      </c>
      <c r="G398" s="345" t="s">
        <v>1156</v>
      </c>
    </row>
    <row r="399" spans="1:7" ht="24.75" customHeight="1" x14ac:dyDescent="0.25">
      <c r="A399" s="207" t="str">
        <f t="shared" si="6"/>
        <v xml:space="preserve">2.3.9.2.01 </v>
      </c>
      <c r="B399" s="341" t="s">
        <v>1153</v>
      </c>
      <c r="C399" s="341" t="s">
        <v>1154</v>
      </c>
      <c r="D399" s="342" t="s">
        <v>1205</v>
      </c>
      <c r="E399" s="343" t="s">
        <v>711</v>
      </c>
      <c r="F399" s="344">
        <v>35.4</v>
      </c>
      <c r="G399" s="345" t="s">
        <v>1156</v>
      </c>
    </row>
    <row r="400" spans="1:7" ht="24" x14ac:dyDescent="0.25">
      <c r="A400" s="207" t="str">
        <f t="shared" si="6"/>
        <v xml:space="preserve">2.3.9.2.01 </v>
      </c>
      <c r="B400" s="341" t="s">
        <v>1153</v>
      </c>
      <c r="C400" s="341" t="s">
        <v>1154</v>
      </c>
      <c r="D400" s="342" t="s">
        <v>1206</v>
      </c>
      <c r="E400" s="343" t="s">
        <v>711</v>
      </c>
      <c r="F400" s="344">
        <v>1184.72</v>
      </c>
      <c r="G400" s="345" t="s">
        <v>1156</v>
      </c>
    </row>
    <row r="401" spans="1:7" ht="24" x14ac:dyDescent="0.25">
      <c r="A401" s="207" t="str">
        <f t="shared" si="6"/>
        <v xml:space="preserve">2.3.9.2.01 </v>
      </c>
      <c r="B401" s="341" t="s">
        <v>1153</v>
      </c>
      <c r="C401" s="341" t="s">
        <v>1154</v>
      </c>
      <c r="D401" s="342" t="s">
        <v>1207</v>
      </c>
      <c r="E401" s="343" t="s">
        <v>711</v>
      </c>
      <c r="F401" s="344">
        <v>2265.6</v>
      </c>
      <c r="G401" s="345" t="s">
        <v>1156</v>
      </c>
    </row>
    <row r="402" spans="1:7" ht="24" x14ac:dyDescent="0.25">
      <c r="A402" s="207" t="str">
        <f t="shared" si="6"/>
        <v xml:space="preserve">2.3.9.2.01 </v>
      </c>
      <c r="B402" s="341" t="s">
        <v>1153</v>
      </c>
      <c r="C402" s="341" t="s">
        <v>1154</v>
      </c>
      <c r="D402" s="342" t="s">
        <v>1208</v>
      </c>
      <c r="E402" s="343" t="s">
        <v>711</v>
      </c>
      <c r="F402" s="344">
        <v>13.3222</v>
      </c>
      <c r="G402" s="345" t="s">
        <v>1156</v>
      </c>
    </row>
    <row r="403" spans="1:7" ht="24" x14ac:dyDescent="0.25">
      <c r="A403" s="207" t="str">
        <f t="shared" si="6"/>
        <v xml:space="preserve">2.3.9.2.01 </v>
      </c>
      <c r="B403" s="341" t="s">
        <v>1153</v>
      </c>
      <c r="C403" s="341" t="s">
        <v>1154</v>
      </c>
      <c r="D403" s="342" t="s">
        <v>1209</v>
      </c>
      <c r="E403" s="343" t="s">
        <v>711</v>
      </c>
      <c r="F403" s="344">
        <v>107.675</v>
      </c>
      <c r="G403" s="345" t="s">
        <v>1156</v>
      </c>
    </row>
    <row r="404" spans="1:7" ht="21.75" customHeight="1" x14ac:dyDescent="0.25">
      <c r="A404" s="207" t="str">
        <f t="shared" si="6"/>
        <v xml:space="preserve">2.3.9.2.01 </v>
      </c>
      <c r="B404" s="341" t="s">
        <v>1153</v>
      </c>
      <c r="C404" s="341" t="s">
        <v>1154</v>
      </c>
      <c r="D404" s="342" t="s">
        <v>1210</v>
      </c>
      <c r="E404" s="343" t="s">
        <v>711</v>
      </c>
      <c r="F404" s="344">
        <v>21.771000000000001</v>
      </c>
      <c r="G404" s="345" t="s">
        <v>1156</v>
      </c>
    </row>
    <row r="405" spans="1:7" ht="24" x14ac:dyDescent="0.25">
      <c r="A405" s="207" t="str">
        <f t="shared" si="6"/>
        <v xml:space="preserve">2.3.9.2.01 </v>
      </c>
      <c r="B405" s="341" t="s">
        <v>1153</v>
      </c>
      <c r="C405" s="341" t="s">
        <v>1154</v>
      </c>
      <c r="D405" s="342" t="s">
        <v>1211</v>
      </c>
      <c r="E405" s="343" t="s">
        <v>711</v>
      </c>
      <c r="F405" s="344">
        <v>7.8470000000000004</v>
      </c>
      <c r="G405" s="345" t="s">
        <v>1156</v>
      </c>
    </row>
    <row r="406" spans="1:7" ht="24" x14ac:dyDescent="0.25">
      <c r="A406" s="207" t="str">
        <f t="shared" si="6"/>
        <v xml:space="preserve">2.3.9.2.01 </v>
      </c>
      <c r="B406" s="341" t="s">
        <v>1153</v>
      </c>
      <c r="C406" s="341" t="s">
        <v>1154</v>
      </c>
      <c r="D406" s="342" t="s">
        <v>1212</v>
      </c>
      <c r="E406" s="343" t="s">
        <v>711</v>
      </c>
      <c r="F406" s="344">
        <v>885.4</v>
      </c>
      <c r="G406" s="345" t="s">
        <v>1156</v>
      </c>
    </row>
    <row r="407" spans="1:7" ht="24" x14ac:dyDescent="0.25">
      <c r="A407" s="207" t="str">
        <f t="shared" si="6"/>
        <v xml:space="preserve">2.3.9.2.01 </v>
      </c>
      <c r="B407" s="341" t="s">
        <v>1153</v>
      </c>
      <c r="C407" s="341" t="s">
        <v>1154</v>
      </c>
      <c r="D407" s="342" t="s">
        <v>1213</v>
      </c>
      <c r="E407" s="343" t="s">
        <v>711</v>
      </c>
      <c r="F407" s="344">
        <v>880.95249999999999</v>
      </c>
      <c r="G407" s="345" t="s">
        <v>1156</v>
      </c>
    </row>
    <row r="408" spans="1:7" ht="24" x14ac:dyDescent="0.25">
      <c r="A408" s="207" t="str">
        <f t="shared" si="6"/>
        <v xml:space="preserve">2.3.9.2.01 </v>
      </c>
      <c r="B408" s="341" t="s">
        <v>1153</v>
      </c>
      <c r="C408" s="341" t="s">
        <v>1154</v>
      </c>
      <c r="D408" s="342" t="s">
        <v>1214</v>
      </c>
      <c r="E408" s="343" t="s">
        <v>711</v>
      </c>
      <c r="F408" s="344">
        <v>889.42600000000004</v>
      </c>
      <c r="G408" s="345" t="s">
        <v>1156</v>
      </c>
    </row>
    <row r="409" spans="1:7" ht="24" x14ac:dyDescent="0.25">
      <c r="A409" s="207" t="str">
        <f t="shared" si="6"/>
        <v xml:space="preserve">2.3.9.2.01 </v>
      </c>
      <c r="B409" s="341" t="s">
        <v>1153</v>
      </c>
      <c r="C409" s="341" t="s">
        <v>1154</v>
      </c>
      <c r="D409" s="342" t="s">
        <v>1215</v>
      </c>
      <c r="E409" s="343" t="s">
        <v>711</v>
      </c>
      <c r="F409" s="344">
        <v>20.001000000000001</v>
      </c>
      <c r="G409" s="345" t="s">
        <v>1156</v>
      </c>
    </row>
    <row r="410" spans="1:7" ht="15.95" customHeight="1" x14ac:dyDescent="0.25">
      <c r="A410" s="207" t="str">
        <f t="shared" si="6"/>
        <v xml:space="preserve">2.3.9.2.01 </v>
      </c>
      <c r="B410" s="341" t="s">
        <v>1153</v>
      </c>
      <c r="C410" s="341" t="s">
        <v>1154</v>
      </c>
      <c r="D410" s="345" t="s">
        <v>1216</v>
      </c>
      <c r="E410" s="343" t="s">
        <v>711</v>
      </c>
      <c r="F410" s="348">
        <v>5750.01</v>
      </c>
      <c r="G410" s="345" t="s">
        <v>1156</v>
      </c>
    </row>
    <row r="411" spans="1:7" ht="24" x14ac:dyDescent="0.25">
      <c r="A411" s="207" t="str">
        <f t="shared" si="6"/>
        <v xml:space="preserve">2.3.9.2.01 </v>
      </c>
      <c r="B411" s="341" t="s">
        <v>1153</v>
      </c>
      <c r="C411" s="341" t="s">
        <v>1154</v>
      </c>
      <c r="D411" s="342" t="s">
        <v>1217</v>
      </c>
      <c r="E411" s="343" t="s">
        <v>711</v>
      </c>
      <c r="F411" s="344">
        <v>4500.0006000000003</v>
      </c>
      <c r="G411" s="345" t="s">
        <v>1156</v>
      </c>
    </row>
    <row r="412" spans="1:7" ht="24" x14ac:dyDescent="0.25">
      <c r="A412" s="207" t="str">
        <f t="shared" si="6"/>
        <v xml:space="preserve">2.3.9.2.01 </v>
      </c>
      <c r="B412" s="341" t="s">
        <v>1153</v>
      </c>
      <c r="C412" s="341" t="s">
        <v>1154</v>
      </c>
      <c r="D412" s="342" t="s">
        <v>1218</v>
      </c>
      <c r="E412" s="343" t="s">
        <v>1108</v>
      </c>
      <c r="F412" s="344">
        <v>206.5</v>
      </c>
      <c r="G412" s="345" t="s">
        <v>1156</v>
      </c>
    </row>
    <row r="413" spans="1:7" ht="24" x14ac:dyDescent="0.25">
      <c r="A413" s="207" t="str">
        <f t="shared" si="6"/>
        <v xml:space="preserve">2.3.9.2.01 </v>
      </c>
      <c r="B413" s="341" t="s">
        <v>1153</v>
      </c>
      <c r="C413" s="341" t="s">
        <v>1154</v>
      </c>
      <c r="D413" s="342" t="s">
        <v>1219</v>
      </c>
      <c r="E413" s="343" t="s">
        <v>711</v>
      </c>
      <c r="F413" s="344">
        <v>144.9984</v>
      </c>
      <c r="G413" s="345" t="s">
        <v>1156</v>
      </c>
    </row>
    <row r="414" spans="1:7" ht="24" x14ac:dyDescent="0.25">
      <c r="A414" s="207" t="str">
        <f t="shared" si="6"/>
        <v xml:space="preserve">2.3.9.2.01 </v>
      </c>
      <c r="B414" s="341" t="s">
        <v>1153</v>
      </c>
      <c r="C414" s="341" t="s">
        <v>1154</v>
      </c>
      <c r="D414" s="342" t="s">
        <v>1220</v>
      </c>
      <c r="E414" s="343" t="s">
        <v>711</v>
      </c>
      <c r="F414" s="344">
        <v>1407.74</v>
      </c>
      <c r="G414" s="345" t="s">
        <v>1156</v>
      </c>
    </row>
    <row r="415" spans="1:7" ht="24" x14ac:dyDescent="0.25">
      <c r="A415" s="207" t="str">
        <f t="shared" si="6"/>
        <v xml:space="preserve">2.3.9.2.01 </v>
      </c>
      <c r="B415" s="341" t="s">
        <v>1153</v>
      </c>
      <c r="C415" s="341" t="s">
        <v>1154</v>
      </c>
      <c r="D415" s="342" t="s">
        <v>1221</v>
      </c>
      <c r="E415" s="343" t="s">
        <v>738</v>
      </c>
      <c r="F415" s="344">
        <v>71.98</v>
      </c>
      <c r="G415" s="345" t="s">
        <v>1156</v>
      </c>
    </row>
    <row r="416" spans="1:7" ht="24" x14ac:dyDescent="0.25">
      <c r="A416" s="207" t="str">
        <f t="shared" si="6"/>
        <v xml:space="preserve">2.3.9.2.01 </v>
      </c>
      <c r="B416" s="341" t="s">
        <v>1153</v>
      </c>
      <c r="C416" s="341" t="s">
        <v>1154</v>
      </c>
      <c r="D416" s="342" t="s">
        <v>1222</v>
      </c>
      <c r="E416" s="343" t="s">
        <v>711</v>
      </c>
      <c r="F416" s="344">
        <v>55</v>
      </c>
      <c r="G416" s="345" t="s">
        <v>1156</v>
      </c>
    </row>
    <row r="417" spans="1:7" ht="24" x14ac:dyDescent="0.25">
      <c r="A417" s="207" t="str">
        <f t="shared" si="6"/>
        <v xml:space="preserve">2.3.9.2.01 </v>
      </c>
      <c r="B417" s="341" t="s">
        <v>1153</v>
      </c>
      <c r="C417" s="341" t="s">
        <v>1154</v>
      </c>
      <c r="D417" s="342" t="s">
        <v>1223</v>
      </c>
      <c r="E417" s="343" t="s">
        <v>711</v>
      </c>
      <c r="F417" s="344">
        <v>55</v>
      </c>
      <c r="G417" s="345" t="s">
        <v>1156</v>
      </c>
    </row>
    <row r="418" spans="1:7" ht="24" x14ac:dyDescent="0.25">
      <c r="A418" s="207" t="str">
        <f t="shared" si="6"/>
        <v xml:space="preserve">2.3.9.2.01 </v>
      </c>
      <c r="B418" s="341" t="s">
        <v>1153</v>
      </c>
      <c r="C418" s="341" t="s">
        <v>1154</v>
      </c>
      <c r="D418" s="342" t="s">
        <v>1224</v>
      </c>
      <c r="E418" s="343" t="s">
        <v>1108</v>
      </c>
      <c r="F418" s="344">
        <v>72.5</v>
      </c>
      <c r="G418" s="345" t="s">
        <v>1156</v>
      </c>
    </row>
    <row r="419" spans="1:7" ht="24" x14ac:dyDescent="0.25">
      <c r="A419" s="207" t="str">
        <f t="shared" si="6"/>
        <v xml:space="preserve">2.3.9.2.01 </v>
      </c>
      <c r="B419" s="341" t="s">
        <v>1153</v>
      </c>
      <c r="C419" s="341" t="s">
        <v>1154</v>
      </c>
      <c r="D419" s="342" t="s">
        <v>1225</v>
      </c>
      <c r="E419" s="343" t="s">
        <v>711</v>
      </c>
      <c r="F419" s="344">
        <v>50</v>
      </c>
      <c r="G419" s="345" t="s">
        <v>1156</v>
      </c>
    </row>
    <row r="420" spans="1:7" ht="24" x14ac:dyDescent="0.25">
      <c r="A420" s="207" t="str">
        <f t="shared" si="6"/>
        <v xml:space="preserve">2.3.9.2.01 </v>
      </c>
      <c r="B420" s="341" t="s">
        <v>1153</v>
      </c>
      <c r="C420" s="341" t="s">
        <v>1154</v>
      </c>
      <c r="D420" s="342" t="s">
        <v>1226</v>
      </c>
      <c r="E420" s="343" t="s">
        <v>711</v>
      </c>
      <c r="F420" s="344">
        <v>1121</v>
      </c>
      <c r="G420" s="345" t="s">
        <v>1156</v>
      </c>
    </row>
    <row r="421" spans="1:7" ht="24" x14ac:dyDescent="0.25">
      <c r="A421" s="207" t="str">
        <f t="shared" si="6"/>
        <v xml:space="preserve">2.3.9.2.01 </v>
      </c>
      <c r="B421" s="341" t="s">
        <v>1153</v>
      </c>
      <c r="C421" s="341" t="s">
        <v>1154</v>
      </c>
      <c r="D421" s="342" t="s">
        <v>1227</v>
      </c>
      <c r="E421" s="343" t="s">
        <v>711</v>
      </c>
      <c r="F421" s="344">
        <v>254.99799999999999</v>
      </c>
      <c r="G421" s="345" t="s">
        <v>1156</v>
      </c>
    </row>
    <row r="422" spans="1:7" ht="24" x14ac:dyDescent="0.25">
      <c r="A422" s="207" t="str">
        <f t="shared" si="6"/>
        <v xml:space="preserve">2.3.9.2.01 </v>
      </c>
      <c r="B422" s="341" t="s">
        <v>1153</v>
      </c>
      <c r="C422" s="341" t="s">
        <v>1154</v>
      </c>
      <c r="D422" s="342" t="s">
        <v>1227</v>
      </c>
      <c r="E422" s="343" t="s">
        <v>711</v>
      </c>
      <c r="F422" s="344">
        <v>365.8</v>
      </c>
      <c r="G422" s="345" t="s">
        <v>1156</v>
      </c>
    </row>
    <row r="423" spans="1:7" ht="24" x14ac:dyDescent="0.25">
      <c r="A423" s="207" t="str">
        <f t="shared" si="6"/>
        <v xml:space="preserve">2.3.9.2.01 </v>
      </c>
      <c r="B423" s="341" t="s">
        <v>1153</v>
      </c>
      <c r="C423" s="341" t="s">
        <v>1154</v>
      </c>
      <c r="D423" s="345" t="s">
        <v>1228</v>
      </c>
      <c r="E423" s="343" t="s">
        <v>711</v>
      </c>
      <c r="F423" s="348">
        <v>498.99799999999999</v>
      </c>
      <c r="G423" s="345" t="s">
        <v>1156</v>
      </c>
    </row>
    <row r="424" spans="1:7" ht="24" x14ac:dyDescent="0.25">
      <c r="A424" s="207" t="str">
        <f t="shared" si="6"/>
        <v xml:space="preserve">2.3.9.2.01 </v>
      </c>
      <c r="B424" s="341" t="s">
        <v>1153</v>
      </c>
      <c r="C424" s="341" t="s">
        <v>1154</v>
      </c>
      <c r="D424" s="342" t="s">
        <v>1229</v>
      </c>
      <c r="E424" s="343" t="s">
        <v>711</v>
      </c>
      <c r="F424" s="344">
        <v>10.9976</v>
      </c>
      <c r="G424" s="345" t="s">
        <v>1156</v>
      </c>
    </row>
    <row r="425" spans="1:7" ht="24" x14ac:dyDescent="0.25">
      <c r="A425" s="207" t="str">
        <f t="shared" si="6"/>
        <v xml:space="preserve">2.3.9.2.01 </v>
      </c>
      <c r="B425" s="341" t="s">
        <v>1153</v>
      </c>
      <c r="C425" s="341" t="s">
        <v>1154</v>
      </c>
      <c r="D425" s="342" t="s">
        <v>1230</v>
      </c>
      <c r="E425" s="343" t="s">
        <v>711</v>
      </c>
      <c r="F425" s="344">
        <v>53.1</v>
      </c>
      <c r="G425" s="345" t="s">
        <v>1156</v>
      </c>
    </row>
    <row r="426" spans="1:7" ht="24" x14ac:dyDescent="0.25">
      <c r="A426" s="207" t="str">
        <f t="shared" si="6"/>
        <v xml:space="preserve">2.3.9.2.01 </v>
      </c>
      <c r="B426" s="341" t="s">
        <v>1153</v>
      </c>
      <c r="C426" s="341" t="s">
        <v>1154</v>
      </c>
      <c r="D426" s="342" t="s">
        <v>1231</v>
      </c>
      <c r="E426" s="343" t="s">
        <v>711</v>
      </c>
      <c r="F426" s="344">
        <v>916.505</v>
      </c>
      <c r="G426" s="345" t="s">
        <v>1156</v>
      </c>
    </row>
    <row r="427" spans="1:7" ht="24" x14ac:dyDescent="0.25">
      <c r="A427" s="207" t="str">
        <f t="shared" si="6"/>
        <v xml:space="preserve">2.3.9.2.01 </v>
      </c>
      <c r="B427" s="341" t="s">
        <v>1153</v>
      </c>
      <c r="C427" s="341" t="s">
        <v>1154</v>
      </c>
      <c r="D427" s="342" t="s">
        <v>1232</v>
      </c>
      <c r="E427" s="343" t="s">
        <v>711</v>
      </c>
      <c r="F427" s="344">
        <v>5015</v>
      </c>
      <c r="G427" s="345" t="s">
        <v>1156</v>
      </c>
    </row>
    <row r="428" spans="1:7" ht="24" x14ac:dyDescent="0.25">
      <c r="A428" s="207" t="str">
        <f t="shared" si="6"/>
        <v xml:space="preserve">2.3.9.2.01 </v>
      </c>
      <c r="B428" s="341" t="s">
        <v>1153</v>
      </c>
      <c r="C428" s="341" t="s">
        <v>1154</v>
      </c>
      <c r="D428" s="342" t="s">
        <v>1233</v>
      </c>
      <c r="E428" s="343" t="s">
        <v>711</v>
      </c>
      <c r="F428" s="344">
        <v>10584.6</v>
      </c>
      <c r="G428" s="345" t="s">
        <v>1156</v>
      </c>
    </row>
    <row r="429" spans="1:7" ht="24" x14ac:dyDescent="0.25">
      <c r="A429" s="207" t="str">
        <f t="shared" si="6"/>
        <v xml:space="preserve">2.3.9.2.01 </v>
      </c>
      <c r="B429" s="341" t="s">
        <v>1153</v>
      </c>
      <c r="C429" s="341" t="s">
        <v>1154</v>
      </c>
      <c r="D429" s="342" t="s">
        <v>1234</v>
      </c>
      <c r="E429" s="343" t="s">
        <v>711</v>
      </c>
      <c r="F429" s="344">
        <v>8.85</v>
      </c>
      <c r="G429" s="345" t="s">
        <v>1156</v>
      </c>
    </row>
    <row r="430" spans="1:7" ht="24" x14ac:dyDescent="0.25">
      <c r="A430" s="207" t="str">
        <f t="shared" si="6"/>
        <v xml:space="preserve">2.3.9.2.01 </v>
      </c>
      <c r="B430" s="341" t="s">
        <v>1153</v>
      </c>
      <c r="C430" s="341" t="s">
        <v>1154</v>
      </c>
      <c r="D430" s="342" t="s">
        <v>1235</v>
      </c>
      <c r="E430" s="343" t="s">
        <v>711</v>
      </c>
      <c r="F430" s="344">
        <v>26.55</v>
      </c>
      <c r="G430" s="345" t="s">
        <v>1156</v>
      </c>
    </row>
    <row r="431" spans="1:7" ht="24" x14ac:dyDescent="0.25">
      <c r="A431" s="207" t="str">
        <f t="shared" si="6"/>
        <v xml:space="preserve">2.3.9.2.01 </v>
      </c>
      <c r="B431" s="341" t="s">
        <v>1153</v>
      </c>
      <c r="C431" s="341" t="s">
        <v>1154</v>
      </c>
      <c r="D431" s="342" t="s">
        <v>1236</v>
      </c>
      <c r="E431" s="343" t="s">
        <v>711</v>
      </c>
      <c r="F431" s="344">
        <v>71.98</v>
      </c>
      <c r="G431" s="345" t="s">
        <v>1156</v>
      </c>
    </row>
    <row r="432" spans="1:7" ht="24" x14ac:dyDescent="0.25">
      <c r="A432" s="207" t="str">
        <f t="shared" si="6"/>
        <v xml:space="preserve">2.3.9.2.01 </v>
      </c>
      <c r="B432" s="341" t="s">
        <v>1153</v>
      </c>
      <c r="C432" s="341" t="s">
        <v>1154</v>
      </c>
      <c r="D432" s="342" t="s">
        <v>1237</v>
      </c>
      <c r="E432" s="343" t="s">
        <v>711</v>
      </c>
      <c r="F432" s="344">
        <v>278.77499999999998</v>
      </c>
      <c r="G432" s="345" t="s">
        <v>1156</v>
      </c>
    </row>
    <row r="433" spans="1:7" ht="24" x14ac:dyDescent="0.25">
      <c r="A433" s="207" t="str">
        <f t="shared" si="6"/>
        <v xml:space="preserve">2.3.9.2.01 </v>
      </c>
      <c r="B433" s="341" t="s">
        <v>1153</v>
      </c>
      <c r="C433" s="341" t="s">
        <v>1154</v>
      </c>
      <c r="D433" s="342" t="s">
        <v>1238</v>
      </c>
      <c r="E433" s="343" t="s">
        <v>711</v>
      </c>
      <c r="F433" s="344">
        <v>32.001600000000003</v>
      </c>
      <c r="G433" s="345" t="s">
        <v>1156</v>
      </c>
    </row>
    <row r="434" spans="1:7" ht="24" x14ac:dyDescent="0.25">
      <c r="A434" s="207" t="str">
        <f t="shared" si="6"/>
        <v xml:space="preserve">2.3.9.2.01 </v>
      </c>
      <c r="B434" s="341" t="s">
        <v>1153</v>
      </c>
      <c r="C434" s="341" t="s">
        <v>1154</v>
      </c>
      <c r="D434" s="342" t="s">
        <v>1239</v>
      </c>
      <c r="E434" s="343" t="s">
        <v>711</v>
      </c>
      <c r="F434" s="344">
        <v>33.04</v>
      </c>
      <c r="G434" s="345" t="s">
        <v>1156</v>
      </c>
    </row>
    <row r="435" spans="1:7" ht="24" x14ac:dyDescent="0.25">
      <c r="A435" s="207" t="str">
        <f t="shared" si="6"/>
        <v xml:space="preserve">2.3.9.2.01 </v>
      </c>
      <c r="B435" s="341" t="s">
        <v>1153</v>
      </c>
      <c r="C435" s="341" t="s">
        <v>1154</v>
      </c>
      <c r="D435" s="342" t="s">
        <v>1240</v>
      </c>
      <c r="E435" s="343" t="s">
        <v>711</v>
      </c>
      <c r="F435" s="344">
        <v>24.78</v>
      </c>
      <c r="G435" s="345" t="s">
        <v>1156</v>
      </c>
    </row>
    <row r="436" spans="1:7" ht="24" x14ac:dyDescent="0.25">
      <c r="A436" s="207" t="str">
        <f t="shared" si="6"/>
        <v xml:space="preserve">2.3.9.2.01 </v>
      </c>
      <c r="B436" s="341" t="s">
        <v>1153</v>
      </c>
      <c r="C436" s="341" t="s">
        <v>1154</v>
      </c>
      <c r="D436" s="342" t="s">
        <v>1241</v>
      </c>
      <c r="E436" s="343" t="s">
        <v>711</v>
      </c>
      <c r="F436" s="344">
        <v>21.24</v>
      </c>
      <c r="G436" s="345" t="s">
        <v>1156</v>
      </c>
    </row>
    <row r="437" spans="1:7" ht="24" x14ac:dyDescent="0.25">
      <c r="A437" s="207" t="str">
        <f t="shared" si="6"/>
        <v xml:space="preserve">2.3.9.2.01 </v>
      </c>
      <c r="B437" s="341" t="s">
        <v>1153</v>
      </c>
      <c r="C437" s="341" t="s">
        <v>1154</v>
      </c>
      <c r="D437" s="342" t="s">
        <v>1242</v>
      </c>
      <c r="E437" s="343" t="s">
        <v>711</v>
      </c>
      <c r="F437" s="344">
        <v>8379.4282999999996</v>
      </c>
      <c r="G437" s="345" t="s">
        <v>1156</v>
      </c>
    </row>
    <row r="438" spans="1:7" ht="24" x14ac:dyDescent="0.25">
      <c r="A438" s="207" t="str">
        <f t="shared" si="6"/>
        <v xml:space="preserve">2.3.9.2.01 </v>
      </c>
      <c r="B438" s="341" t="s">
        <v>1153</v>
      </c>
      <c r="C438" s="341" t="s">
        <v>1154</v>
      </c>
      <c r="D438" s="342" t="s">
        <v>1243</v>
      </c>
      <c r="E438" s="343" t="s">
        <v>711</v>
      </c>
      <c r="F438" s="344">
        <v>3100.0016999999998</v>
      </c>
      <c r="G438" s="345" t="s">
        <v>1156</v>
      </c>
    </row>
    <row r="439" spans="1:7" ht="24" x14ac:dyDescent="0.25">
      <c r="A439" s="207" t="str">
        <f t="shared" si="6"/>
        <v xml:space="preserve">2.3.9.2.01 </v>
      </c>
      <c r="B439" s="341" t="s">
        <v>1153</v>
      </c>
      <c r="C439" s="341" t="s">
        <v>1154</v>
      </c>
      <c r="D439" s="342" t="s">
        <v>1244</v>
      </c>
      <c r="E439" s="343" t="s">
        <v>711</v>
      </c>
      <c r="F439" s="344">
        <v>7601.18</v>
      </c>
      <c r="G439" s="345" t="s">
        <v>1156</v>
      </c>
    </row>
    <row r="440" spans="1:7" ht="24" x14ac:dyDescent="0.25">
      <c r="A440" s="207" t="str">
        <f t="shared" si="6"/>
        <v xml:space="preserve">2.3.9.2.01 </v>
      </c>
      <c r="B440" s="341" t="s">
        <v>1153</v>
      </c>
      <c r="C440" s="341" t="s">
        <v>1154</v>
      </c>
      <c r="D440" s="342" t="s">
        <v>1245</v>
      </c>
      <c r="E440" s="343" t="s">
        <v>711</v>
      </c>
      <c r="F440" s="344">
        <v>5.31</v>
      </c>
      <c r="G440" s="345" t="s">
        <v>1156</v>
      </c>
    </row>
    <row r="441" spans="1:7" ht="24" x14ac:dyDescent="0.25">
      <c r="A441" s="207" t="str">
        <f t="shared" si="6"/>
        <v xml:space="preserve">2.3.9.2.01 </v>
      </c>
      <c r="B441" s="341" t="s">
        <v>1153</v>
      </c>
      <c r="C441" s="341" t="s">
        <v>1154</v>
      </c>
      <c r="D441" s="342" t="s">
        <v>1246</v>
      </c>
      <c r="E441" s="343" t="s">
        <v>711</v>
      </c>
      <c r="F441" s="344">
        <v>9.6760000000000002</v>
      </c>
      <c r="G441" s="345" t="s">
        <v>1156</v>
      </c>
    </row>
    <row r="442" spans="1:7" ht="24" x14ac:dyDescent="0.25">
      <c r="A442" s="207" t="str">
        <f t="shared" si="6"/>
        <v xml:space="preserve">2.3.9.2.01 </v>
      </c>
      <c r="B442" s="341" t="s">
        <v>1153</v>
      </c>
      <c r="C442" s="341" t="s">
        <v>1154</v>
      </c>
      <c r="D442" s="342" t="s">
        <v>1247</v>
      </c>
      <c r="E442" s="343" t="s">
        <v>711</v>
      </c>
      <c r="F442" s="344">
        <v>25.924600000000002</v>
      </c>
      <c r="G442" s="345" t="s">
        <v>1156</v>
      </c>
    </row>
    <row r="443" spans="1:7" ht="24" x14ac:dyDescent="0.25">
      <c r="A443" s="207" t="str">
        <f t="shared" si="6"/>
        <v xml:space="preserve">2.3.9.2.01 </v>
      </c>
      <c r="B443" s="341" t="s">
        <v>1153</v>
      </c>
      <c r="C443" s="341" t="s">
        <v>1154</v>
      </c>
      <c r="D443" s="342" t="s">
        <v>1248</v>
      </c>
      <c r="E443" s="343" t="s">
        <v>711</v>
      </c>
      <c r="F443" s="344">
        <v>4163.9250000000002</v>
      </c>
      <c r="G443" s="345" t="s">
        <v>1156</v>
      </c>
    </row>
    <row r="444" spans="1:7" ht="24" x14ac:dyDescent="0.25">
      <c r="A444" s="207" t="str">
        <f t="shared" si="6"/>
        <v xml:space="preserve">2.3.9.2.01 </v>
      </c>
      <c r="B444" s="341" t="s">
        <v>1153</v>
      </c>
      <c r="C444" s="341" t="s">
        <v>1154</v>
      </c>
      <c r="D444" s="342" t="s">
        <v>1249</v>
      </c>
      <c r="E444" s="343" t="s">
        <v>711</v>
      </c>
      <c r="F444" s="344">
        <v>15.34</v>
      </c>
      <c r="G444" s="345" t="s">
        <v>1156</v>
      </c>
    </row>
    <row r="445" spans="1:7" ht="24" x14ac:dyDescent="0.25">
      <c r="A445" s="207" t="str">
        <f t="shared" si="6"/>
        <v xml:space="preserve">2.3.9.2.01 </v>
      </c>
      <c r="B445" s="341" t="s">
        <v>1153</v>
      </c>
      <c r="C445" s="341" t="s">
        <v>1154</v>
      </c>
      <c r="D445" s="342" t="s">
        <v>1250</v>
      </c>
      <c r="E445" s="343" t="s">
        <v>711</v>
      </c>
      <c r="F445" s="344">
        <v>788.24</v>
      </c>
      <c r="G445" s="345" t="s">
        <v>1156</v>
      </c>
    </row>
    <row r="446" spans="1:7" ht="24" x14ac:dyDescent="0.25">
      <c r="A446" s="207" t="str">
        <f t="shared" si="6"/>
        <v xml:space="preserve">2.3.9.2.01 </v>
      </c>
      <c r="B446" s="341" t="s">
        <v>1153</v>
      </c>
      <c r="C446" s="341" t="s">
        <v>1154</v>
      </c>
      <c r="D446" s="341" t="s">
        <v>1251</v>
      </c>
      <c r="E446" s="343" t="s">
        <v>711</v>
      </c>
      <c r="F446" s="346">
        <v>1888</v>
      </c>
      <c r="G446" s="347" t="s">
        <v>1156</v>
      </c>
    </row>
    <row r="447" spans="1:7" ht="24" x14ac:dyDescent="0.25">
      <c r="A447" s="207" t="str">
        <f t="shared" si="6"/>
        <v xml:space="preserve">2.3.9.2.01 </v>
      </c>
      <c r="B447" s="341" t="s">
        <v>1153</v>
      </c>
      <c r="C447" s="341" t="s">
        <v>1154</v>
      </c>
      <c r="D447" s="341" t="s">
        <v>1252</v>
      </c>
      <c r="E447" s="343" t="s">
        <v>711</v>
      </c>
      <c r="F447" s="346">
        <v>1888</v>
      </c>
      <c r="G447" s="347" t="s">
        <v>1156</v>
      </c>
    </row>
    <row r="448" spans="1:7" ht="24" x14ac:dyDescent="0.25">
      <c r="A448" s="207" t="str">
        <f t="shared" si="6"/>
        <v xml:space="preserve">2.3.9.2.01 </v>
      </c>
      <c r="B448" s="341" t="s">
        <v>1153</v>
      </c>
      <c r="C448" s="341" t="s">
        <v>1154</v>
      </c>
      <c r="D448" s="341" t="s">
        <v>1253</v>
      </c>
      <c r="E448" s="343" t="s">
        <v>711</v>
      </c>
      <c r="F448" s="346">
        <v>1858.5</v>
      </c>
      <c r="G448" s="347" t="s">
        <v>1156</v>
      </c>
    </row>
    <row r="449" spans="1:7" ht="24" x14ac:dyDescent="0.25">
      <c r="A449" s="207" t="str">
        <f t="shared" si="6"/>
        <v xml:space="preserve">2.3.9.2.01 </v>
      </c>
      <c r="B449" s="341" t="s">
        <v>1153</v>
      </c>
      <c r="C449" s="341" t="s">
        <v>1154</v>
      </c>
      <c r="D449" s="342" t="s">
        <v>1254</v>
      </c>
      <c r="E449" s="343" t="s">
        <v>738</v>
      </c>
      <c r="F449" s="344">
        <v>27.14</v>
      </c>
      <c r="G449" s="345" t="s">
        <v>1156</v>
      </c>
    </row>
    <row r="450" spans="1:7" ht="24" x14ac:dyDescent="0.25">
      <c r="A450" s="207" t="str">
        <f t="shared" si="6"/>
        <v xml:space="preserve">2.3.9.2.01 </v>
      </c>
      <c r="B450" s="341" t="s">
        <v>1153</v>
      </c>
      <c r="C450" s="341" t="s">
        <v>1154</v>
      </c>
      <c r="D450" s="342" t="s">
        <v>1255</v>
      </c>
      <c r="E450" s="343" t="s">
        <v>711</v>
      </c>
      <c r="F450" s="344">
        <v>33.4176</v>
      </c>
      <c r="G450" s="345" t="s">
        <v>1156</v>
      </c>
    </row>
    <row r="451" spans="1:7" ht="24" x14ac:dyDescent="0.25">
      <c r="A451" s="207" t="str">
        <f t="shared" si="6"/>
        <v xml:space="preserve">2.3.9.2.01 </v>
      </c>
      <c r="B451" s="341" t="s">
        <v>1153</v>
      </c>
      <c r="C451" s="341" t="s">
        <v>1154</v>
      </c>
      <c r="D451" s="342" t="s">
        <v>1256</v>
      </c>
      <c r="E451" s="343" t="s">
        <v>711</v>
      </c>
      <c r="F451" s="344">
        <v>46.999499999999998</v>
      </c>
      <c r="G451" s="345" t="s">
        <v>1156</v>
      </c>
    </row>
    <row r="452" spans="1:7" ht="24" x14ac:dyDescent="0.25">
      <c r="A452" s="207" t="str">
        <f t="shared" ref="A452:A515" si="7">+G452</f>
        <v xml:space="preserve">2.3.9.2.01 </v>
      </c>
      <c r="B452" s="341" t="s">
        <v>1153</v>
      </c>
      <c r="C452" s="341" t="s">
        <v>1154</v>
      </c>
      <c r="D452" s="342" t="s">
        <v>1257</v>
      </c>
      <c r="E452" s="343" t="s">
        <v>711</v>
      </c>
      <c r="F452" s="344">
        <v>49.206000000000003</v>
      </c>
      <c r="G452" s="345" t="s">
        <v>1156</v>
      </c>
    </row>
    <row r="453" spans="1:7" ht="24" x14ac:dyDescent="0.25">
      <c r="A453" s="207" t="str">
        <f t="shared" si="7"/>
        <v xml:space="preserve">2.3.9.2.01 </v>
      </c>
      <c r="B453" s="341" t="s">
        <v>1153</v>
      </c>
      <c r="C453" s="341" t="s">
        <v>1154</v>
      </c>
      <c r="D453" s="342" t="s">
        <v>1258</v>
      </c>
      <c r="E453" s="343" t="s">
        <v>711</v>
      </c>
      <c r="F453" s="344">
        <v>619.5</v>
      </c>
      <c r="G453" s="345" t="s">
        <v>1156</v>
      </c>
    </row>
    <row r="454" spans="1:7" ht="18" customHeight="1" x14ac:dyDescent="0.25">
      <c r="A454" s="207" t="str">
        <f t="shared" si="7"/>
        <v xml:space="preserve">2.3.9.2.01 </v>
      </c>
      <c r="B454" s="341" t="s">
        <v>1153</v>
      </c>
      <c r="C454" s="341" t="s">
        <v>1154</v>
      </c>
      <c r="D454" s="342" t="s">
        <v>1259</v>
      </c>
      <c r="E454" s="343" t="s">
        <v>711</v>
      </c>
      <c r="F454" s="344">
        <v>49.607300000000002</v>
      </c>
      <c r="G454" s="345" t="s">
        <v>1156</v>
      </c>
    </row>
    <row r="455" spans="1:7" ht="24" x14ac:dyDescent="0.25">
      <c r="A455" s="207" t="str">
        <f t="shared" si="7"/>
        <v xml:space="preserve">2.3.9.2.01 </v>
      </c>
      <c r="B455" s="341" t="s">
        <v>1153</v>
      </c>
      <c r="C455" s="341" t="s">
        <v>1154</v>
      </c>
      <c r="D455" s="342" t="s">
        <v>1260</v>
      </c>
      <c r="E455" s="343" t="s">
        <v>711</v>
      </c>
      <c r="F455" s="344">
        <v>1362.9</v>
      </c>
      <c r="G455" s="345" t="s">
        <v>1156</v>
      </c>
    </row>
    <row r="456" spans="1:7" ht="24" x14ac:dyDescent="0.25">
      <c r="A456" s="207" t="str">
        <f t="shared" si="7"/>
        <v xml:space="preserve">2.3.9.2.01 </v>
      </c>
      <c r="B456" s="341" t="s">
        <v>1153</v>
      </c>
      <c r="C456" s="341" t="s">
        <v>1154</v>
      </c>
      <c r="D456" s="342" t="s">
        <v>1261</v>
      </c>
      <c r="E456" s="343" t="s">
        <v>711</v>
      </c>
      <c r="F456" s="344">
        <v>114.46</v>
      </c>
      <c r="G456" s="345" t="s">
        <v>1156</v>
      </c>
    </row>
    <row r="457" spans="1:7" ht="18.95" customHeight="1" x14ac:dyDescent="0.25">
      <c r="A457" s="207" t="str">
        <f t="shared" si="7"/>
        <v xml:space="preserve">2.3.9.2.01 </v>
      </c>
      <c r="B457" s="341" t="s">
        <v>1153</v>
      </c>
      <c r="C457" s="341" t="s">
        <v>1154</v>
      </c>
      <c r="D457" s="342" t="s">
        <v>1262</v>
      </c>
      <c r="E457" s="343" t="s">
        <v>711</v>
      </c>
      <c r="F457" s="344">
        <v>4399.9949999999999</v>
      </c>
      <c r="G457" s="345" t="s">
        <v>1156</v>
      </c>
    </row>
    <row r="458" spans="1:7" ht="18.95" customHeight="1" x14ac:dyDescent="0.25">
      <c r="A458" s="207" t="str">
        <f t="shared" si="7"/>
        <v xml:space="preserve">2.3.9.2.01 </v>
      </c>
      <c r="B458" s="341" t="s">
        <v>1153</v>
      </c>
      <c r="C458" s="341" t="s">
        <v>1154</v>
      </c>
      <c r="D458" s="342" t="s">
        <v>1263</v>
      </c>
      <c r="E458" s="343" t="s">
        <v>711</v>
      </c>
      <c r="F458" s="344">
        <v>2242</v>
      </c>
      <c r="G458" s="345" t="s">
        <v>1156</v>
      </c>
    </row>
    <row r="459" spans="1:7" ht="18.95" customHeight="1" x14ac:dyDescent="0.25">
      <c r="A459" s="207" t="str">
        <f t="shared" si="7"/>
        <v xml:space="preserve">2.3.9.2.01 </v>
      </c>
      <c r="B459" s="341" t="s">
        <v>1153</v>
      </c>
      <c r="C459" s="341" t="s">
        <v>1154</v>
      </c>
      <c r="D459" s="342" t="s">
        <v>1264</v>
      </c>
      <c r="E459" s="343" t="s">
        <v>711</v>
      </c>
      <c r="F459" s="344">
        <v>1982.4</v>
      </c>
      <c r="G459" s="345" t="s">
        <v>1156</v>
      </c>
    </row>
    <row r="460" spans="1:7" ht="24" x14ac:dyDescent="0.25">
      <c r="A460" s="207" t="str">
        <f t="shared" si="7"/>
        <v xml:space="preserve">2.3.9.2.01 </v>
      </c>
      <c r="B460" s="341" t="s">
        <v>1153</v>
      </c>
      <c r="C460" s="341" t="s">
        <v>1154</v>
      </c>
      <c r="D460" s="342" t="s">
        <v>1265</v>
      </c>
      <c r="E460" s="343" t="s">
        <v>711</v>
      </c>
      <c r="F460" s="344">
        <v>2006</v>
      </c>
      <c r="G460" s="345" t="s">
        <v>1156</v>
      </c>
    </row>
    <row r="461" spans="1:7" ht="15" customHeight="1" x14ac:dyDescent="0.25">
      <c r="A461" s="207" t="str">
        <f t="shared" si="7"/>
        <v xml:space="preserve">2.3.9.2.01 </v>
      </c>
      <c r="B461" s="341" t="s">
        <v>1153</v>
      </c>
      <c r="C461" s="341" t="s">
        <v>1154</v>
      </c>
      <c r="D461" s="342" t="s">
        <v>1266</v>
      </c>
      <c r="E461" s="343" t="s">
        <v>711</v>
      </c>
      <c r="F461" s="344">
        <v>3186</v>
      </c>
      <c r="G461" s="345" t="s">
        <v>1156</v>
      </c>
    </row>
    <row r="462" spans="1:7" ht="24" x14ac:dyDescent="0.25">
      <c r="A462" s="207" t="str">
        <f t="shared" si="7"/>
        <v xml:space="preserve">2.3.9.2.01 </v>
      </c>
      <c r="B462" s="341" t="s">
        <v>1153</v>
      </c>
      <c r="C462" s="341" t="s">
        <v>1154</v>
      </c>
      <c r="D462" s="342" t="s">
        <v>1267</v>
      </c>
      <c r="E462" s="343" t="s">
        <v>711</v>
      </c>
      <c r="F462" s="344">
        <v>2908.2525000000001</v>
      </c>
      <c r="G462" s="345" t="s">
        <v>1156</v>
      </c>
    </row>
    <row r="463" spans="1:7" ht="20.25" customHeight="1" x14ac:dyDescent="0.25">
      <c r="A463" s="207" t="str">
        <f t="shared" si="7"/>
        <v xml:space="preserve">2.3.9.2.01 </v>
      </c>
      <c r="B463" s="341" t="s">
        <v>1153</v>
      </c>
      <c r="C463" s="341" t="s">
        <v>1154</v>
      </c>
      <c r="D463" s="342" t="s">
        <v>1268</v>
      </c>
      <c r="E463" s="343" t="s">
        <v>711</v>
      </c>
      <c r="F463" s="344">
        <v>4979.6000000000004</v>
      </c>
      <c r="G463" s="345" t="s">
        <v>1156</v>
      </c>
    </row>
    <row r="464" spans="1:7" ht="21.75" customHeight="1" x14ac:dyDescent="0.25">
      <c r="A464" s="207" t="str">
        <f t="shared" si="7"/>
        <v xml:space="preserve">2.3.9.2.01 </v>
      </c>
      <c r="B464" s="341" t="s">
        <v>1153</v>
      </c>
      <c r="C464" s="341" t="s">
        <v>1154</v>
      </c>
      <c r="D464" s="342" t="s">
        <v>1269</v>
      </c>
      <c r="E464" s="343" t="s">
        <v>711</v>
      </c>
      <c r="F464" s="344">
        <v>4248</v>
      </c>
      <c r="G464" s="345" t="s">
        <v>1156</v>
      </c>
    </row>
    <row r="465" spans="1:7" ht="21.75" customHeight="1" x14ac:dyDescent="0.25">
      <c r="A465" s="207" t="str">
        <f t="shared" si="7"/>
        <v xml:space="preserve">2.3.9.2.01 </v>
      </c>
      <c r="B465" s="341" t="s">
        <v>1153</v>
      </c>
      <c r="C465" s="341" t="s">
        <v>1154</v>
      </c>
      <c r="D465" s="342" t="s">
        <v>1270</v>
      </c>
      <c r="E465" s="343" t="s">
        <v>711</v>
      </c>
      <c r="F465" s="344">
        <v>2419</v>
      </c>
      <c r="G465" s="345" t="s">
        <v>1156</v>
      </c>
    </row>
    <row r="466" spans="1:7" ht="15" customHeight="1" x14ac:dyDescent="0.25">
      <c r="A466" s="207" t="str">
        <f t="shared" si="7"/>
        <v xml:space="preserve">2.3.9.2.01 </v>
      </c>
      <c r="B466" s="341" t="s">
        <v>1153</v>
      </c>
      <c r="C466" s="341" t="s">
        <v>1154</v>
      </c>
      <c r="D466" s="342" t="s">
        <v>1271</v>
      </c>
      <c r="E466" s="343" t="s">
        <v>711</v>
      </c>
      <c r="F466" s="344">
        <v>5015</v>
      </c>
      <c r="G466" s="345" t="s">
        <v>1156</v>
      </c>
    </row>
    <row r="467" spans="1:7" ht="17.100000000000001" customHeight="1" x14ac:dyDescent="0.25">
      <c r="A467" s="207" t="str">
        <f t="shared" si="7"/>
        <v xml:space="preserve">2.3.9.2.01 </v>
      </c>
      <c r="B467" s="341" t="s">
        <v>1153</v>
      </c>
      <c r="C467" s="341" t="s">
        <v>1154</v>
      </c>
      <c r="D467" s="342" t="s">
        <v>1272</v>
      </c>
      <c r="E467" s="343" t="s">
        <v>711</v>
      </c>
      <c r="F467" s="344">
        <v>4398.45</v>
      </c>
      <c r="G467" s="345" t="s">
        <v>1156</v>
      </c>
    </row>
    <row r="468" spans="1:7" ht="14.1" customHeight="1" x14ac:dyDescent="0.25">
      <c r="A468" s="207" t="str">
        <f t="shared" si="7"/>
        <v xml:space="preserve">2.3.9.2.01 </v>
      </c>
      <c r="B468" s="341" t="s">
        <v>1153</v>
      </c>
      <c r="C468" s="341" t="s">
        <v>1154</v>
      </c>
      <c r="D468" s="342" t="s">
        <v>1273</v>
      </c>
      <c r="E468" s="343" t="s">
        <v>711</v>
      </c>
      <c r="F468" s="344">
        <v>8142</v>
      </c>
      <c r="G468" s="345" t="s">
        <v>1156</v>
      </c>
    </row>
    <row r="469" spans="1:7" ht="14.1" customHeight="1" x14ac:dyDescent="0.25">
      <c r="A469" s="207" t="str">
        <f t="shared" si="7"/>
        <v xml:space="preserve">2.3.9.2.01 </v>
      </c>
      <c r="B469" s="341" t="s">
        <v>1153</v>
      </c>
      <c r="C469" s="341" t="s">
        <v>1154</v>
      </c>
      <c r="D469" s="342" t="s">
        <v>1274</v>
      </c>
      <c r="E469" s="343" t="s">
        <v>711</v>
      </c>
      <c r="F469" s="344">
        <v>6608</v>
      </c>
      <c r="G469" s="345" t="s">
        <v>1156</v>
      </c>
    </row>
    <row r="470" spans="1:7" ht="15" customHeight="1" x14ac:dyDescent="0.25">
      <c r="A470" s="207" t="str">
        <f t="shared" si="7"/>
        <v xml:space="preserve">2.3.9.2.01 </v>
      </c>
      <c r="B470" s="341" t="s">
        <v>1153</v>
      </c>
      <c r="C470" s="341" t="s">
        <v>1154</v>
      </c>
      <c r="D470" s="342" t="s">
        <v>1275</v>
      </c>
      <c r="E470" s="343" t="s">
        <v>711</v>
      </c>
      <c r="F470" s="344">
        <v>1899.8</v>
      </c>
      <c r="G470" s="345" t="s">
        <v>1156</v>
      </c>
    </row>
    <row r="471" spans="1:7" ht="24" x14ac:dyDescent="0.25">
      <c r="A471" s="207" t="str">
        <f t="shared" si="7"/>
        <v xml:space="preserve">2.3.9.2.01 </v>
      </c>
      <c r="B471" s="341" t="s">
        <v>1153</v>
      </c>
      <c r="C471" s="341" t="s">
        <v>1154</v>
      </c>
      <c r="D471" s="342" t="s">
        <v>1276</v>
      </c>
      <c r="E471" s="343" t="s">
        <v>711</v>
      </c>
      <c r="F471" s="344">
        <v>7788</v>
      </c>
      <c r="G471" s="345" t="s">
        <v>1156</v>
      </c>
    </row>
    <row r="472" spans="1:7" ht="24" x14ac:dyDescent="0.25">
      <c r="A472" s="207" t="str">
        <f t="shared" si="7"/>
        <v xml:space="preserve">2.3.9.2.01 </v>
      </c>
      <c r="B472" s="341" t="s">
        <v>1153</v>
      </c>
      <c r="C472" s="341" t="s">
        <v>1154</v>
      </c>
      <c r="D472" s="342" t="s">
        <v>1277</v>
      </c>
      <c r="E472" s="343" t="s">
        <v>711</v>
      </c>
      <c r="F472" s="344">
        <v>8732</v>
      </c>
      <c r="G472" s="345" t="s">
        <v>1156</v>
      </c>
    </row>
    <row r="473" spans="1:7" ht="14.1" customHeight="1" x14ac:dyDescent="0.25">
      <c r="A473" s="207" t="str">
        <f t="shared" si="7"/>
        <v xml:space="preserve">2.3.9.2.01 </v>
      </c>
      <c r="B473" s="341" t="s">
        <v>1153</v>
      </c>
      <c r="C473" s="341" t="s">
        <v>1154</v>
      </c>
      <c r="D473" s="342" t="s">
        <v>1278</v>
      </c>
      <c r="E473" s="343" t="s">
        <v>711</v>
      </c>
      <c r="F473" s="344">
        <v>1911.01</v>
      </c>
      <c r="G473" s="345" t="s">
        <v>1156</v>
      </c>
    </row>
    <row r="474" spans="1:7" ht="14.1" customHeight="1" x14ac:dyDescent="0.25">
      <c r="A474" s="207" t="str">
        <f t="shared" si="7"/>
        <v xml:space="preserve">2.3.9.2.01 </v>
      </c>
      <c r="B474" s="341" t="s">
        <v>1153</v>
      </c>
      <c r="C474" s="341" t="s">
        <v>1154</v>
      </c>
      <c r="D474" s="342" t="s">
        <v>1279</v>
      </c>
      <c r="E474" s="343" t="s">
        <v>711</v>
      </c>
      <c r="F474" s="344">
        <v>7670</v>
      </c>
      <c r="G474" s="345" t="s">
        <v>1156</v>
      </c>
    </row>
    <row r="475" spans="1:7" ht="15.95" customHeight="1" x14ac:dyDescent="0.25">
      <c r="A475" s="207" t="str">
        <f t="shared" si="7"/>
        <v xml:space="preserve">2.3.9.2.01 </v>
      </c>
      <c r="B475" s="341" t="s">
        <v>1153</v>
      </c>
      <c r="C475" s="341" t="s">
        <v>1154</v>
      </c>
      <c r="D475" s="342" t="s">
        <v>1280</v>
      </c>
      <c r="E475" s="343" t="s">
        <v>711</v>
      </c>
      <c r="F475" s="344">
        <v>14.75</v>
      </c>
      <c r="G475" s="345" t="s">
        <v>1156</v>
      </c>
    </row>
    <row r="476" spans="1:7" ht="15.95" customHeight="1" x14ac:dyDescent="0.25">
      <c r="A476" s="207" t="str">
        <f t="shared" si="7"/>
        <v xml:space="preserve">2.3.9.2.01 </v>
      </c>
      <c r="B476" s="341" t="s">
        <v>1153</v>
      </c>
      <c r="C476" s="341" t="s">
        <v>1154</v>
      </c>
      <c r="D476" s="342" t="s">
        <v>1281</v>
      </c>
      <c r="E476" s="343" t="s">
        <v>711</v>
      </c>
      <c r="F476" s="344">
        <v>233.64</v>
      </c>
      <c r="G476" s="345" t="s">
        <v>1156</v>
      </c>
    </row>
    <row r="477" spans="1:7" ht="15" customHeight="1" x14ac:dyDescent="0.25">
      <c r="A477" s="207" t="str">
        <f t="shared" si="7"/>
        <v>2.3.9.3.01</v>
      </c>
      <c r="B477" s="349" t="s">
        <v>1282</v>
      </c>
      <c r="C477" s="349" t="s">
        <v>1283</v>
      </c>
      <c r="D477" s="350" t="s">
        <v>1284</v>
      </c>
      <c r="E477" s="351" t="s">
        <v>1108</v>
      </c>
      <c r="F477" s="352">
        <v>250</v>
      </c>
      <c r="G477" s="353" t="s">
        <v>1285</v>
      </c>
    </row>
    <row r="478" spans="1:7" x14ac:dyDescent="0.25">
      <c r="A478" s="207" t="str">
        <f t="shared" si="7"/>
        <v xml:space="preserve">2.3.9.3.01 </v>
      </c>
      <c r="B478" s="349" t="s">
        <v>1282</v>
      </c>
      <c r="C478" s="349" t="s">
        <v>1283</v>
      </c>
      <c r="D478" s="350" t="s">
        <v>1286</v>
      </c>
      <c r="E478" s="351" t="s">
        <v>711</v>
      </c>
      <c r="F478" s="352">
        <v>362.25</v>
      </c>
      <c r="G478" s="353" t="s">
        <v>1287</v>
      </c>
    </row>
    <row r="479" spans="1:7" ht="15" customHeight="1" x14ac:dyDescent="0.25">
      <c r="A479" s="207" t="str">
        <f t="shared" si="7"/>
        <v>2.3.9.3.01</v>
      </c>
      <c r="B479" s="349" t="s">
        <v>1282</v>
      </c>
      <c r="C479" s="349" t="s">
        <v>1283</v>
      </c>
      <c r="D479" s="350" t="s">
        <v>1288</v>
      </c>
      <c r="E479" s="351" t="s">
        <v>711</v>
      </c>
      <c r="F479" s="352">
        <v>402.67669999999998</v>
      </c>
      <c r="G479" s="353" t="s">
        <v>1285</v>
      </c>
    </row>
    <row r="480" spans="1:7" x14ac:dyDescent="0.25">
      <c r="A480" s="207" t="str">
        <f t="shared" si="7"/>
        <v xml:space="preserve">2.3.9.3.01 </v>
      </c>
      <c r="B480" s="349" t="s">
        <v>1282</v>
      </c>
      <c r="C480" s="349" t="s">
        <v>1283</v>
      </c>
      <c r="D480" s="354" t="s">
        <v>1289</v>
      </c>
      <c r="E480" s="355" t="s">
        <v>711</v>
      </c>
      <c r="F480" s="356">
        <v>475.16</v>
      </c>
      <c r="G480" s="353" t="s">
        <v>1287</v>
      </c>
    </row>
    <row r="481" spans="1:7" ht="15.95" customHeight="1" x14ac:dyDescent="0.25">
      <c r="A481" s="207" t="str">
        <f t="shared" si="7"/>
        <v>2.3.9.3.01</v>
      </c>
      <c r="B481" s="349" t="s">
        <v>1282</v>
      </c>
      <c r="C481" s="349" t="s">
        <v>1283</v>
      </c>
      <c r="D481" s="350" t="s">
        <v>1290</v>
      </c>
      <c r="E481" s="351" t="s">
        <v>711</v>
      </c>
      <c r="F481" s="352">
        <v>466.1</v>
      </c>
      <c r="G481" s="353" t="s">
        <v>1285</v>
      </c>
    </row>
    <row r="482" spans="1:7" x14ac:dyDescent="0.25">
      <c r="A482" s="207" t="str">
        <f t="shared" si="7"/>
        <v xml:space="preserve">2.3.9.3.01 </v>
      </c>
      <c r="B482" s="349" t="s">
        <v>1282</v>
      </c>
      <c r="C482" s="349" t="s">
        <v>1283</v>
      </c>
      <c r="D482" s="350" t="s">
        <v>1291</v>
      </c>
      <c r="E482" s="351" t="s">
        <v>711</v>
      </c>
      <c r="F482" s="352">
        <v>475.16</v>
      </c>
      <c r="G482" s="353" t="s">
        <v>1287</v>
      </c>
    </row>
    <row r="483" spans="1:7" ht="17.100000000000001" customHeight="1" x14ac:dyDescent="0.25">
      <c r="A483" s="207" t="str">
        <f t="shared" si="7"/>
        <v>2.3.9.3.01</v>
      </c>
      <c r="B483" s="349" t="s">
        <v>1282</v>
      </c>
      <c r="C483" s="349" t="s">
        <v>1283</v>
      </c>
      <c r="D483" s="350" t="s">
        <v>1292</v>
      </c>
      <c r="E483" s="351" t="s">
        <v>1027</v>
      </c>
      <c r="F483" s="352">
        <v>148</v>
      </c>
      <c r="G483" s="353" t="s">
        <v>1285</v>
      </c>
    </row>
    <row r="484" spans="1:7" x14ac:dyDescent="0.25">
      <c r="A484" s="207" t="str">
        <f t="shared" si="7"/>
        <v xml:space="preserve">2.3.9.3.01 </v>
      </c>
      <c r="B484" s="349" t="s">
        <v>1282</v>
      </c>
      <c r="C484" s="349" t="s">
        <v>1283</v>
      </c>
      <c r="D484" s="350" t="s">
        <v>1293</v>
      </c>
      <c r="E484" s="351" t="s">
        <v>1027</v>
      </c>
      <c r="F484" s="352">
        <v>393.75</v>
      </c>
      <c r="G484" s="353" t="s">
        <v>1287</v>
      </c>
    </row>
    <row r="485" spans="1:7" x14ac:dyDescent="0.25">
      <c r="A485" s="207" t="str">
        <f t="shared" si="7"/>
        <v xml:space="preserve">2.3.9.3.01 </v>
      </c>
      <c r="B485" s="349" t="s">
        <v>1282</v>
      </c>
      <c r="C485" s="349" t="s">
        <v>1283</v>
      </c>
      <c r="D485" s="350" t="s">
        <v>1294</v>
      </c>
      <c r="E485" s="351" t="s">
        <v>711</v>
      </c>
      <c r="F485" s="352">
        <v>1535.12</v>
      </c>
      <c r="G485" s="353" t="s">
        <v>1287</v>
      </c>
    </row>
    <row r="486" spans="1:7" x14ac:dyDescent="0.25">
      <c r="A486" s="207" t="str">
        <f t="shared" si="7"/>
        <v>2.3.9.3.01</v>
      </c>
      <c r="B486" s="349" t="s">
        <v>1282</v>
      </c>
      <c r="C486" s="349" t="s">
        <v>1283</v>
      </c>
      <c r="D486" s="350" t="s">
        <v>1295</v>
      </c>
      <c r="E486" s="351" t="s">
        <v>711</v>
      </c>
      <c r="F486" s="352">
        <v>1300.95</v>
      </c>
      <c r="G486" s="353" t="s">
        <v>1285</v>
      </c>
    </row>
    <row r="487" spans="1:7" x14ac:dyDescent="0.25">
      <c r="A487" s="207" t="str">
        <f t="shared" si="7"/>
        <v xml:space="preserve">2.3.9.3.01 </v>
      </c>
      <c r="B487" s="349" t="s">
        <v>1282</v>
      </c>
      <c r="C487" s="349" t="s">
        <v>1283</v>
      </c>
      <c r="D487" s="350" t="s">
        <v>1296</v>
      </c>
      <c r="E487" s="351" t="s">
        <v>711</v>
      </c>
      <c r="F487" s="352">
        <v>299.72000000000003</v>
      </c>
      <c r="G487" s="353" t="s">
        <v>1287</v>
      </c>
    </row>
    <row r="488" spans="1:7" x14ac:dyDescent="0.25">
      <c r="A488" s="207" t="str">
        <f t="shared" si="7"/>
        <v>2.3.9.3.01</v>
      </c>
      <c r="B488" s="349" t="s">
        <v>1282</v>
      </c>
      <c r="C488" s="349" t="s">
        <v>1283</v>
      </c>
      <c r="D488" s="350" t="s">
        <v>1297</v>
      </c>
      <c r="E488" s="351" t="s">
        <v>711</v>
      </c>
      <c r="F488" s="352">
        <v>236</v>
      </c>
      <c r="G488" s="353" t="s">
        <v>1285</v>
      </c>
    </row>
    <row r="489" spans="1:7" x14ac:dyDescent="0.25">
      <c r="A489" s="207" t="str">
        <f t="shared" si="7"/>
        <v xml:space="preserve">2.3.9.3.01 </v>
      </c>
      <c r="B489" s="349" t="s">
        <v>1282</v>
      </c>
      <c r="C489" s="349" t="s">
        <v>1283</v>
      </c>
      <c r="D489" s="350" t="s">
        <v>1298</v>
      </c>
      <c r="E489" s="351" t="s">
        <v>711</v>
      </c>
      <c r="F489" s="352">
        <v>131.58000000000001</v>
      </c>
      <c r="G489" s="353" t="s">
        <v>1287</v>
      </c>
    </row>
    <row r="490" spans="1:7" ht="21.95" customHeight="1" x14ac:dyDescent="0.25">
      <c r="A490" s="207" t="str">
        <f t="shared" si="7"/>
        <v>2.3.9.3.01</v>
      </c>
      <c r="B490" s="349" t="s">
        <v>1282</v>
      </c>
      <c r="C490" s="349" t="s">
        <v>1283</v>
      </c>
      <c r="D490" s="350" t="s">
        <v>1299</v>
      </c>
      <c r="E490" s="351" t="s">
        <v>711</v>
      </c>
      <c r="F490" s="352">
        <v>136.29</v>
      </c>
      <c r="G490" s="353" t="s">
        <v>1285</v>
      </c>
    </row>
    <row r="491" spans="1:7" ht="24.75" customHeight="1" x14ac:dyDescent="0.25">
      <c r="A491" s="207" t="str">
        <f t="shared" si="7"/>
        <v>2.3.9.3.01</v>
      </c>
      <c r="B491" s="349" t="s">
        <v>1282</v>
      </c>
      <c r="C491" s="349" t="s">
        <v>1283</v>
      </c>
      <c r="D491" s="350" t="s">
        <v>1300</v>
      </c>
      <c r="E491" s="351" t="s">
        <v>711</v>
      </c>
      <c r="F491" s="352">
        <v>74.34</v>
      </c>
      <c r="G491" s="353" t="s">
        <v>1285</v>
      </c>
    </row>
    <row r="492" spans="1:7" ht="27.75" customHeight="1" x14ac:dyDescent="0.25">
      <c r="A492" s="207" t="str">
        <f t="shared" si="7"/>
        <v>2.3.9.3.01</v>
      </c>
      <c r="B492" s="349" t="s">
        <v>1282</v>
      </c>
      <c r="C492" s="349" t="s">
        <v>1283</v>
      </c>
      <c r="D492" s="350" t="s">
        <v>1301</v>
      </c>
      <c r="E492" s="351" t="s">
        <v>711</v>
      </c>
      <c r="F492" s="352">
        <v>52.4983</v>
      </c>
      <c r="G492" s="353" t="s">
        <v>1285</v>
      </c>
    </row>
    <row r="493" spans="1:7" ht="24.95" customHeight="1" x14ac:dyDescent="0.25">
      <c r="A493" s="207" t="str">
        <f t="shared" si="7"/>
        <v xml:space="preserve">2.3.9.3.01 </v>
      </c>
      <c r="B493" s="349" t="s">
        <v>1282</v>
      </c>
      <c r="C493" s="349" t="s">
        <v>1283</v>
      </c>
      <c r="D493" s="350" t="s">
        <v>1302</v>
      </c>
      <c r="E493" s="351" t="s">
        <v>711</v>
      </c>
      <c r="F493" s="352">
        <v>61.95</v>
      </c>
      <c r="G493" s="353" t="s">
        <v>1287</v>
      </c>
    </row>
    <row r="494" spans="1:7" ht="20.100000000000001" customHeight="1" x14ac:dyDescent="0.25">
      <c r="A494" s="207" t="str">
        <f t="shared" si="7"/>
        <v>2.3.9.3.01</v>
      </c>
      <c r="B494" s="349" t="s">
        <v>1282</v>
      </c>
      <c r="C494" s="349" t="s">
        <v>1283</v>
      </c>
      <c r="D494" s="350" t="s">
        <v>1303</v>
      </c>
      <c r="E494" s="351" t="s">
        <v>711</v>
      </c>
      <c r="F494" s="352">
        <v>94.352699999999999</v>
      </c>
      <c r="G494" s="353" t="s">
        <v>1285</v>
      </c>
    </row>
    <row r="495" spans="1:7" ht="21" customHeight="1" x14ac:dyDescent="0.25">
      <c r="A495" s="207" t="str">
        <f t="shared" si="7"/>
        <v xml:space="preserve">2.3.9.3.01 </v>
      </c>
      <c r="B495" s="349" t="s">
        <v>1282</v>
      </c>
      <c r="C495" s="349" t="s">
        <v>1283</v>
      </c>
      <c r="D495" s="350" t="s">
        <v>1304</v>
      </c>
      <c r="E495" s="351" t="s">
        <v>711</v>
      </c>
      <c r="F495" s="352">
        <v>131.58199999999999</v>
      </c>
      <c r="G495" s="353" t="s">
        <v>1287</v>
      </c>
    </row>
    <row r="496" spans="1:7" ht="22.5" customHeight="1" x14ac:dyDescent="0.25">
      <c r="A496" s="207" t="str">
        <f t="shared" si="7"/>
        <v>2.3.9.3.01</v>
      </c>
      <c r="B496" s="349" t="s">
        <v>1282</v>
      </c>
      <c r="C496" s="349" t="s">
        <v>1283</v>
      </c>
      <c r="D496" s="350" t="s">
        <v>1305</v>
      </c>
      <c r="E496" s="351" t="s">
        <v>711</v>
      </c>
      <c r="F496" s="352">
        <v>94.352699999999999</v>
      </c>
      <c r="G496" s="353" t="s">
        <v>1285</v>
      </c>
    </row>
    <row r="497" spans="1:7" ht="21" customHeight="1" x14ac:dyDescent="0.25">
      <c r="A497" s="207" t="str">
        <f t="shared" si="7"/>
        <v xml:space="preserve">2.3.9.3.01 </v>
      </c>
      <c r="B497" s="349" t="s">
        <v>1282</v>
      </c>
      <c r="C497" s="349" t="s">
        <v>1283</v>
      </c>
      <c r="D497" s="350" t="s">
        <v>1306</v>
      </c>
      <c r="E497" s="351" t="s">
        <v>711</v>
      </c>
      <c r="F497" s="352">
        <v>131.58199999999999</v>
      </c>
      <c r="G497" s="353" t="s">
        <v>1287</v>
      </c>
    </row>
    <row r="498" spans="1:7" ht="21" customHeight="1" x14ac:dyDescent="0.25">
      <c r="A498" s="207" t="str">
        <f t="shared" si="7"/>
        <v>2.3.9.3.01</v>
      </c>
      <c r="B498" s="349" t="s">
        <v>1282</v>
      </c>
      <c r="C498" s="349" t="s">
        <v>1283</v>
      </c>
      <c r="D498" s="350" t="s">
        <v>1307</v>
      </c>
      <c r="E498" s="351" t="s">
        <v>711</v>
      </c>
      <c r="F498" s="352">
        <v>43.365299999999998</v>
      </c>
      <c r="G498" s="353" t="s">
        <v>1285</v>
      </c>
    </row>
    <row r="499" spans="1:7" ht="23.25" customHeight="1" x14ac:dyDescent="0.25">
      <c r="A499" s="207" t="str">
        <f t="shared" si="7"/>
        <v xml:space="preserve">2.3.9.3.01 </v>
      </c>
      <c r="B499" s="349" t="s">
        <v>1282</v>
      </c>
      <c r="C499" s="349" t="s">
        <v>1283</v>
      </c>
      <c r="D499" s="350" t="s">
        <v>1308</v>
      </c>
      <c r="E499" s="351" t="s">
        <v>711</v>
      </c>
      <c r="F499" s="352">
        <v>78.75</v>
      </c>
      <c r="G499" s="353" t="s">
        <v>1287</v>
      </c>
    </row>
    <row r="500" spans="1:7" ht="23.25" customHeight="1" x14ac:dyDescent="0.25">
      <c r="A500" s="207" t="str">
        <f t="shared" si="7"/>
        <v>2.3.9.3.01</v>
      </c>
      <c r="B500" s="349" t="s">
        <v>1282</v>
      </c>
      <c r="C500" s="349" t="s">
        <v>1283</v>
      </c>
      <c r="D500" s="350" t="s">
        <v>1309</v>
      </c>
      <c r="E500" s="351" t="s">
        <v>711</v>
      </c>
      <c r="F500" s="352">
        <v>73</v>
      </c>
      <c r="G500" s="353" t="s">
        <v>1285</v>
      </c>
    </row>
    <row r="501" spans="1:7" ht="15" customHeight="1" x14ac:dyDescent="0.25">
      <c r="A501" s="207" t="str">
        <f t="shared" si="7"/>
        <v xml:space="preserve">2.3.9.3.01 </v>
      </c>
      <c r="B501" s="349" t="s">
        <v>1282</v>
      </c>
      <c r="C501" s="349" t="s">
        <v>1283</v>
      </c>
      <c r="D501" s="350" t="s">
        <v>1310</v>
      </c>
      <c r="E501" s="351" t="s">
        <v>711</v>
      </c>
      <c r="F501" s="352">
        <v>723.70500000000004</v>
      </c>
      <c r="G501" s="353" t="s">
        <v>1287</v>
      </c>
    </row>
    <row r="502" spans="1:7" ht="22.5" customHeight="1" x14ac:dyDescent="0.25">
      <c r="A502" s="207" t="str">
        <f t="shared" si="7"/>
        <v>2.3.9.3.01</v>
      </c>
      <c r="B502" s="349" t="s">
        <v>1282</v>
      </c>
      <c r="C502" s="349" t="s">
        <v>1283</v>
      </c>
      <c r="D502" s="350" t="s">
        <v>1311</v>
      </c>
      <c r="E502" s="351" t="s">
        <v>711</v>
      </c>
      <c r="F502" s="352">
        <v>224.2</v>
      </c>
      <c r="G502" s="353" t="s">
        <v>1285</v>
      </c>
    </row>
    <row r="503" spans="1:7" ht="26.25" customHeight="1" x14ac:dyDescent="0.25">
      <c r="A503" s="207" t="str">
        <f t="shared" si="7"/>
        <v xml:space="preserve">2.3.9.3.01 </v>
      </c>
      <c r="B503" s="349" t="s">
        <v>1282</v>
      </c>
      <c r="C503" s="349" t="s">
        <v>1283</v>
      </c>
      <c r="D503" s="350" t="s">
        <v>1312</v>
      </c>
      <c r="E503" s="351" t="s">
        <v>711</v>
      </c>
      <c r="F503" s="352">
        <v>433.65</v>
      </c>
      <c r="G503" s="353" t="s">
        <v>1287</v>
      </c>
    </row>
    <row r="504" spans="1:7" ht="18.95" customHeight="1" x14ac:dyDescent="0.25">
      <c r="A504" s="207" t="str">
        <f t="shared" si="7"/>
        <v>2.3.9.3.01</v>
      </c>
      <c r="B504" s="349" t="s">
        <v>1282</v>
      </c>
      <c r="C504" s="349" t="s">
        <v>1283</v>
      </c>
      <c r="D504" s="350" t="s">
        <v>1313</v>
      </c>
      <c r="E504" s="351" t="s">
        <v>711</v>
      </c>
      <c r="F504" s="352">
        <v>224.2</v>
      </c>
      <c r="G504" s="353" t="s">
        <v>1285</v>
      </c>
    </row>
    <row r="505" spans="1:7" ht="17.100000000000001" customHeight="1" x14ac:dyDescent="0.25">
      <c r="A505" s="207" t="str">
        <f t="shared" si="7"/>
        <v xml:space="preserve">2.3.9.3.01 </v>
      </c>
      <c r="B505" s="349" t="s">
        <v>1282</v>
      </c>
      <c r="C505" s="349" t="s">
        <v>1283</v>
      </c>
      <c r="D505" s="350" t="s">
        <v>1314</v>
      </c>
      <c r="E505" s="351" t="s">
        <v>711</v>
      </c>
      <c r="F505" s="352">
        <v>433.65</v>
      </c>
      <c r="G505" s="353" t="s">
        <v>1287</v>
      </c>
    </row>
    <row r="506" spans="1:7" ht="29.25" customHeight="1" x14ac:dyDescent="0.25">
      <c r="A506" s="207" t="str">
        <f t="shared" si="7"/>
        <v>2.3.9.3.01</v>
      </c>
      <c r="B506" s="349" t="s">
        <v>1282</v>
      </c>
      <c r="C506" s="349" t="s">
        <v>1283</v>
      </c>
      <c r="D506" s="350" t="s">
        <v>1315</v>
      </c>
      <c r="E506" s="351" t="s">
        <v>711</v>
      </c>
      <c r="F506" s="352">
        <v>224.2</v>
      </c>
      <c r="G506" s="353" t="s">
        <v>1285</v>
      </c>
    </row>
    <row r="507" spans="1:7" ht="31.5" customHeight="1" x14ac:dyDescent="0.25">
      <c r="A507" s="207" t="str">
        <f t="shared" si="7"/>
        <v xml:space="preserve">2.3.9.3.01 </v>
      </c>
      <c r="B507" s="349" t="s">
        <v>1282</v>
      </c>
      <c r="C507" s="349" t="s">
        <v>1283</v>
      </c>
      <c r="D507" s="350" t="s">
        <v>1316</v>
      </c>
      <c r="E507" s="351" t="s">
        <v>711</v>
      </c>
      <c r="F507" s="352">
        <v>433.65</v>
      </c>
      <c r="G507" s="353" t="s">
        <v>1287</v>
      </c>
    </row>
    <row r="508" spans="1:7" ht="24.75" customHeight="1" x14ac:dyDescent="0.25">
      <c r="A508" s="207" t="str">
        <f t="shared" si="7"/>
        <v>2.3.9.3.01</v>
      </c>
      <c r="B508" s="349" t="s">
        <v>1282</v>
      </c>
      <c r="C508" s="349" t="s">
        <v>1283</v>
      </c>
      <c r="D508" s="350" t="s">
        <v>1317</v>
      </c>
      <c r="E508" s="351" t="s">
        <v>711</v>
      </c>
      <c r="F508" s="352">
        <v>99.12</v>
      </c>
      <c r="G508" s="353" t="s">
        <v>1285</v>
      </c>
    </row>
    <row r="509" spans="1:7" x14ac:dyDescent="0.25">
      <c r="A509" s="207" t="str">
        <f t="shared" si="7"/>
        <v>2.3.9.3.01</v>
      </c>
      <c r="B509" s="349" t="s">
        <v>1282</v>
      </c>
      <c r="C509" s="349" t="s">
        <v>1283</v>
      </c>
      <c r="D509" s="350" t="s">
        <v>1318</v>
      </c>
      <c r="E509" s="351" t="s">
        <v>711</v>
      </c>
      <c r="F509" s="352">
        <v>384.09</v>
      </c>
      <c r="G509" s="353" t="s">
        <v>1285</v>
      </c>
    </row>
    <row r="510" spans="1:7" ht="36.75" customHeight="1" x14ac:dyDescent="0.25">
      <c r="A510" s="207" t="str">
        <f t="shared" si="7"/>
        <v>2.3.9.3.01</v>
      </c>
      <c r="B510" s="349" t="s">
        <v>1282</v>
      </c>
      <c r="C510" s="349" t="s">
        <v>1283</v>
      </c>
      <c r="D510" s="350" t="s">
        <v>1319</v>
      </c>
      <c r="E510" s="351" t="s">
        <v>711</v>
      </c>
      <c r="F510" s="352">
        <v>3669.75</v>
      </c>
      <c r="G510" s="353" t="s">
        <v>1285</v>
      </c>
    </row>
    <row r="511" spans="1:7" ht="37.5" customHeight="1" x14ac:dyDescent="0.25">
      <c r="A511" s="207" t="str">
        <f t="shared" si="7"/>
        <v>2.3.9.3.01</v>
      </c>
      <c r="B511" s="349" t="s">
        <v>1282</v>
      </c>
      <c r="C511" s="349" t="s">
        <v>1283</v>
      </c>
      <c r="D511" s="350" t="s">
        <v>1320</v>
      </c>
      <c r="E511" s="351" t="s">
        <v>1108</v>
      </c>
      <c r="F511" s="352">
        <v>183.75</v>
      </c>
      <c r="G511" s="353" t="s">
        <v>1285</v>
      </c>
    </row>
    <row r="512" spans="1:7" ht="34.5" customHeight="1" x14ac:dyDescent="0.25">
      <c r="A512" s="207" t="str">
        <f t="shared" si="7"/>
        <v xml:space="preserve">2.3.9.3.01 </v>
      </c>
      <c r="B512" s="349" t="s">
        <v>1282</v>
      </c>
      <c r="C512" s="349" t="s">
        <v>1283</v>
      </c>
      <c r="D512" s="350" t="s">
        <v>1321</v>
      </c>
      <c r="E512" s="351" t="s">
        <v>711</v>
      </c>
      <c r="F512" s="352">
        <v>255.86</v>
      </c>
      <c r="G512" s="353" t="s">
        <v>1287</v>
      </c>
    </row>
    <row r="513" spans="1:7" ht="30.75" customHeight="1" x14ac:dyDescent="0.25">
      <c r="A513" s="207" t="str">
        <f t="shared" si="7"/>
        <v xml:space="preserve">2.3.9.3.01 </v>
      </c>
      <c r="B513" s="349" t="s">
        <v>1282</v>
      </c>
      <c r="C513" s="349" t="s">
        <v>1283</v>
      </c>
      <c r="D513" s="350" t="s">
        <v>1322</v>
      </c>
      <c r="E513" s="351" t="s">
        <v>711</v>
      </c>
      <c r="F513" s="352">
        <v>548.26</v>
      </c>
      <c r="G513" s="353" t="s">
        <v>1287</v>
      </c>
    </row>
    <row r="514" spans="1:7" ht="35.25" customHeight="1" x14ac:dyDescent="0.25">
      <c r="A514" s="207" t="str">
        <f t="shared" si="7"/>
        <v>2.3.9.3.01</v>
      </c>
      <c r="B514" s="349" t="s">
        <v>1282</v>
      </c>
      <c r="C514" s="349" t="s">
        <v>1283</v>
      </c>
      <c r="D514" s="350" t="s">
        <v>1323</v>
      </c>
      <c r="E514" s="351" t="s">
        <v>711</v>
      </c>
      <c r="F514" s="352">
        <v>3422</v>
      </c>
      <c r="G514" s="353" t="s">
        <v>1285</v>
      </c>
    </row>
    <row r="515" spans="1:7" ht="24.75" customHeight="1" x14ac:dyDescent="0.25">
      <c r="A515" s="207" t="str">
        <f t="shared" si="7"/>
        <v>2.2.3.1.01</v>
      </c>
      <c r="B515" s="202" t="s">
        <v>121</v>
      </c>
      <c r="C515" s="202" t="s">
        <v>1324</v>
      </c>
      <c r="D515" s="203" t="s">
        <v>1325</v>
      </c>
      <c r="E515" s="204" t="s">
        <v>1130</v>
      </c>
      <c r="F515" s="205">
        <v>1500</v>
      </c>
      <c r="G515" s="242" t="s">
        <v>1326</v>
      </c>
    </row>
    <row r="516" spans="1:7" ht="27" customHeight="1" x14ac:dyDescent="0.25">
      <c r="A516" s="207" t="str">
        <f t="shared" ref="A516:A521" si="8">+G516</f>
        <v>2.2.3.1.01</v>
      </c>
      <c r="B516" s="202" t="s">
        <v>121</v>
      </c>
      <c r="C516" s="202" t="s">
        <v>1324</v>
      </c>
      <c r="D516" s="203" t="s">
        <v>1325</v>
      </c>
      <c r="E516" s="204" t="s">
        <v>1130</v>
      </c>
      <c r="F516" s="205">
        <v>2050</v>
      </c>
      <c r="G516" s="242" t="s">
        <v>1326</v>
      </c>
    </row>
    <row r="517" spans="1:7" ht="27.75" customHeight="1" x14ac:dyDescent="0.25">
      <c r="A517" s="207" t="str">
        <f t="shared" si="8"/>
        <v>2.2.3.1.01</v>
      </c>
      <c r="B517" s="202" t="s">
        <v>121</v>
      </c>
      <c r="C517" s="202" t="s">
        <v>1324</v>
      </c>
      <c r="D517" s="203" t="s">
        <v>1327</v>
      </c>
      <c r="E517" s="204" t="s">
        <v>1130</v>
      </c>
      <c r="F517" s="205">
        <v>3500</v>
      </c>
      <c r="G517" s="242" t="s">
        <v>1326</v>
      </c>
    </row>
    <row r="518" spans="1:7" ht="32.25" customHeight="1" x14ac:dyDescent="0.25">
      <c r="A518" s="207" t="str">
        <f t="shared" si="8"/>
        <v>2.2.3.1.01</v>
      </c>
      <c r="B518" s="202" t="s">
        <v>121</v>
      </c>
      <c r="C518" s="202" t="s">
        <v>1324</v>
      </c>
      <c r="D518" s="203" t="s">
        <v>1328</v>
      </c>
      <c r="E518" s="204" t="s">
        <v>1130</v>
      </c>
      <c r="F518" s="205">
        <v>2100</v>
      </c>
      <c r="G518" s="242" t="s">
        <v>1326</v>
      </c>
    </row>
    <row r="519" spans="1:7" x14ac:dyDescent="0.25">
      <c r="A519" s="207" t="str">
        <f t="shared" si="8"/>
        <v>2.6.4.1.01</v>
      </c>
      <c r="B519" s="202" t="s">
        <v>260</v>
      </c>
      <c r="C519" s="202" t="s">
        <v>1596</v>
      </c>
      <c r="D519" s="203" t="s">
        <v>260</v>
      </c>
      <c r="E519" s="204" t="s">
        <v>544</v>
      </c>
      <c r="F519" s="205">
        <v>0</v>
      </c>
      <c r="G519" s="242" t="s">
        <v>1528</v>
      </c>
    </row>
    <row r="520" spans="1:7" x14ac:dyDescent="0.25">
      <c r="A520" s="207" t="str">
        <f t="shared" si="8"/>
        <v>2.6.4.2.01</v>
      </c>
      <c r="B520" s="202" t="s">
        <v>261</v>
      </c>
      <c r="C520" s="202" t="s">
        <v>1596</v>
      </c>
      <c r="D520" s="203" t="s">
        <v>261</v>
      </c>
      <c r="E520" s="204" t="s">
        <v>544</v>
      </c>
      <c r="F520" s="205">
        <v>0</v>
      </c>
      <c r="G520" s="242" t="s">
        <v>1597</v>
      </c>
    </row>
    <row r="521" spans="1:7" x14ac:dyDescent="0.25">
      <c r="A521" s="207" t="str">
        <f t="shared" si="8"/>
        <v>2.6.4.8.01</v>
      </c>
      <c r="B521" s="202" t="s">
        <v>262</v>
      </c>
      <c r="C521" s="202" t="s">
        <v>1596</v>
      </c>
      <c r="D521" s="203" t="s">
        <v>262</v>
      </c>
      <c r="E521" s="204" t="s">
        <v>544</v>
      </c>
      <c r="F521" s="205">
        <v>0</v>
      </c>
      <c r="G521" s="242" t="s">
        <v>1598</v>
      </c>
    </row>
  </sheetData>
  <autoFilter ref="A1:G521"/>
  <conditionalFormatting sqref="D514 D136 D450:D451">
    <cfRule type="colorScale" priority="2">
      <colorScale>
        <cfvo type="min"/>
        <cfvo type="percentile" val="50"/>
        <cfvo type="max"/>
        <color rgb="FFF8696B"/>
        <color rgb="FFFFEB84"/>
        <color rgb="FF63BE7B"/>
      </colorScale>
    </cfRule>
  </conditionalFormatting>
  <conditionalFormatting sqref="E450 E136">
    <cfRule type="colorScale" priority="3">
      <colorScale>
        <cfvo type="min"/>
        <cfvo type="percentile" val="50"/>
        <cfvo type="max"/>
        <color rgb="FFF8696B"/>
        <color rgb="FFFFEB84"/>
        <color rgb="FF63BE7B"/>
      </colorScale>
    </cfRule>
  </conditionalFormatting>
  <conditionalFormatting sqref="G514">
    <cfRule type="colorScale" priority="4">
      <colorScale>
        <cfvo type="min"/>
        <cfvo type="percentile" val="50"/>
        <cfvo type="max"/>
        <color rgb="FFF8696B"/>
        <color rgb="FFFFEB84"/>
        <color rgb="FF63BE7B"/>
      </colorScale>
    </cfRule>
  </conditionalFormatting>
  <conditionalFormatting sqref="B514">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4:G45"/>
  <sheetViews>
    <sheetView topLeftCell="A19" zoomScale="85" zoomScaleNormal="85" workbookViewId="0">
      <selection activeCell="B9" sqref="B9:C156"/>
    </sheetView>
  </sheetViews>
  <sheetFormatPr defaultColWidth="11.42578125" defaultRowHeight="15" x14ac:dyDescent="0.25"/>
  <cols>
    <col min="2" max="2" width="76.42578125" bestFit="1" customWidth="1"/>
    <col min="3" max="3" width="30.42578125" bestFit="1" customWidth="1"/>
  </cols>
  <sheetData>
    <row r="4" spans="2:7" x14ac:dyDescent="0.25">
      <c r="B4" s="362" t="s">
        <v>706</v>
      </c>
      <c r="C4" s="362" t="s">
        <v>707</v>
      </c>
      <c r="F4" t="s">
        <v>1332</v>
      </c>
    </row>
    <row r="5" spans="2:7" x14ac:dyDescent="0.25">
      <c r="B5" s="361" t="s">
        <v>184</v>
      </c>
      <c r="C5" s="361" t="s">
        <v>709</v>
      </c>
      <c r="F5" t="s">
        <v>1329</v>
      </c>
    </row>
    <row r="6" spans="2:7" x14ac:dyDescent="0.25">
      <c r="B6" s="361" t="s">
        <v>175</v>
      </c>
      <c r="C6" s="361" t="s">
        <v>714</v>
      </c>
      <c r="F6" t="s">
        <v>1331</v>
      </c>
    </row>
    <row r="7" spans="2:7" x14ac:dyDescent="0.25">
      <c r="B7" s="361" t="s">
        <v>199</v>
      </c>
      <c r="C7" s="361" t="s">
        <v>736</v>
      </c>
      <c r="F7" t="s">
        <v>1330</v>
      </c>
    </row>
    <row r="8" spans="2:7" x14ac:dyDescent="0.25">
      <c r="B8" s="361" t="s">
        <v>746</v>
      </c>
      <c r="C8" s="361" t="s">
        <v>747</v>
      </c>
      <c r="F8" t="s">
        <v>1532</v>
      </c>
    </row>
    <row r="9" spans="2:7" x14ac:dyDescent="0.25">
      <c r="B9" s="361" t="s">
        <v>267</v>
      </c>
      <c r="C9" s="361" t="s">
        <v>754</v>
      </c>
    </row>
    <row r="10" spans="2:7" x14ac:dyDescent="0.25">
      <c r="B10" s="361" t="s">
        <v>763</v>
      </c>
      <c r="C10" s="361" t="s">
        <v>764</v>
      </c>
    </row>
    <row r="11" spans="2:7" x14ac:dyDescent="0.25">
      <c r="B11" s="361" t="s">
        <v>854</v>
      </c>
      <c r="C11" s="361" t="s">
        <v>855</v>
      </c>
    </row>
    <row r="12" spans="2:7" x14ac:dyDescent="0.25">
      <c r="B12" s="361" t="s">
        <v>420</v>
      </c>
      <c r="C12" s="361" t="s">
        <v>862</v>
      </c>
    </row>
    <row r="13" spans="2:7" x14ac:dyDescent="0.25">
      <c r="B13" s="361" t="s">
        <v>866</v>
      </c>
      <c r="C13" s="361" t="s">
        <v>867</v>
      </c>
    </row>
    <row r="14" spans="2:7" x14ac:dyDescent="0.25">
      <c r="B14" s="361" t="s">
        <v>228</v>
      </c>
      <c r="C14" s="361" t="s">
        <v>872</v>
      </c>
    </row>
    <row r="15" spans="2:7" x14ac:dyDescent="0.25">
      <c r="B15" s="361" t="s">
        <v>215</v>
      </c>
      <c r="C15" s="361" t="s">
        <v>884</v>
      </c>
      <c r="F15" t="s">
        <v>1595</v>
      </c>
    </row>
    <row r="16" spans="2:7" x14ac:dyDescent="0.25">
      <c r="B16" s="361" t="s">
        <v>120</v>
      </c>
      <c r="C16" s="361" t="s">
        <v>917</v>
      </c>
      <c r="F16" s="361" t="s">
        <v>746</v>
      </c>
      <c r="G16" s="361" t="s">
        <v>747</v>
      </c>
    </row>
    <row r="17" spans="2:7" x14ac:dyDescent="0.25">
      <c r="B17" s="361" t="s">
        <v>197</v>
      </c>
      <c r="C17" s="361" t="s">
        <v>920</v>
      </c>
      <c r="F17" s="361" t="s">
        <v>854</v>
      </c>
      <c r="G17" s="361" t="s">
        <v>855</v>
      </c>
    </row>
    <row r="18" spans="2:7" x14ac:dyDescent="0.25">
      <c r="B18" s="361" t="s">
        <v>150</v>
      </c>
      <c r="C18" s="361" t="s">
        <v>930</v>
      </c>
      <c r="F18" s="361" t="s">
        <v>420</v>
      </c>
      <c r="G18" s="361" t="s">
        <v>862</v>
      </c>
    </row>
    <row r="19" spans="2:7" x14ac:dyDescent="0.25">
      <c r="B19" s="361" t="s">
        <v>934</v>
      </c>
      <c r="C19" s="361" t="s">
        <v>930</v>
      </c>
      <c r="F19" t="s">
        <v>150</v>
      </c>
      <c r="G19" t="s">
        <v>930</v>
      </c>
    </row>
    <row r="20" spans="2:7" x14ac:dyDescent="0.25">
      <c r="B20" s="361" t="s">
        <v>149</v>
      </c>
      <c r="C20" s="361" t="s">
        <v>930</v>
      </c>
      <c r="F20" t="s">
        <v>934</v>
      </c>
      <c r="G20" t="s">
        <v>930</v>
      </c>
    </row>
    <row r="21" spans="2:7" x14ac:dyDescent="0.25">
      <c r="B21" s="361" t="s">
        <v>941</v>
      </c>
      <c r="C21" s="361" t="s">
        <v>930</v>
      </c>
      <c r="F21" t="s">
        <v>149</v>
      </c>
      <c r="G21" t="s">
        <v>930</v>
      </c>
    </row>
    <row r="22" spans="2:7" x14ac:dyDescent="0.25">
      <c r="B22" s="361" t="s">
        <v>950</v>
      </c>
      <c r="C22" s="361" t="s">
        <v>930</v>
      </c>
      <c r="F22" t="s">
        <v>941</v>
      </c>
      <c r="G22" t="s">
        <v>930</v>
      </c>
    </row>
    <row r="23" spans="2:7" x14ac:dyDescent="0.25">
      <c r="B23" s="361" t="s">
        <v>239</v>
      </c>
      <c r="C23" s="361" t="s">
        <v>955</v>
      </c>
      <c r="F23" t="s">
        <v>950</v>
      </c>
      <c r="G23" t="s">
        <v>930</v>
      </c>
    </row>
    <row r="24" spans="2:7" x14ac:dyDescent="0.25">
      <c r="B24" s="361" t="s">
        <v>972</v>
      </c>
      <c r="C24" s="361" t="s">
        <v>973</v>
      </c>
      <c r="F24" t="s">
        <v>972</v>
      </c>
      <c r="G24" t="s">
        <v>973</v>
      </c>
    </row>
    <row r="25" spans="2:7" x14ac:dyDescent="0.25">
      <c r="B25" s="361" t="s">
        <v>248</v>
      </c>
      <c r="C25" s="361" t="s">
        <v>977</v>
      </c>
      <c r="F25" t="s">
        <v>248</v>
      </c>
      <c r="G25" t="s">
        <v>977</v>
      </c>
    </row>
    <row r="26" spans="2:7" x14ac:dyDescent="0.25">
      <c r="B26" s="361" t="s">
        <v>141</v>
      </c>
      <c r="C26" s="361" t="s">
        <v>1004</v>
      </c>
      <c r="F26" t="s">
        <v>270</v>
      </c>
      <c r="G26" t="s">
        <v>1007</v>
      </c>
    </row>
    <row r="27" spans="2:7" x14ac:dyDescent="0.25">
      <c r="B27" s="361" t="s">
        <v>270</v>
      </c>
      <c r="C27" s="361" t="s">
        <v>1007</v>
      </c>
      <c r="F27" t="s">
        <v>1132</v>
      </c>
      <c r="G27" t="s">
        <v>1133</v>
      </c>
    </row>
    <row r="28" spans="2:7" x14ac:dyDescent="0.25">
      <c r="B28" s="361" t="s">
        <v>124</v>
      </c>
      <c r="C28" s="361" t="s">
        <v>1013</v>
      </c>
      <c r="F28" t="s">
        <v>260</v>
      </c>
      <c r="G28" t="s">
        <v>1596</v>
      </c>
    </row>
    <row r="29" spans="2:7" x14ac:dyDescent="0.25">
      <c r="B29" s="361" t="s">
        <v>1016</v>
      </c>
      <c r="C29" s="361" t="s">
        <v>1017</v>
      </c>
      <c r="F29" t="s">
        <v>261</v>
      </c>
      <c r="G29" t="s">
        <v>1596</v>
      </c>
    </row>
    <row r="30" spans="2:7" x14ac:dyDescent="0.25">
      <c r="B30" s="361" t="s">
        <v>188</v>
      </c>
      <c r="C30" s="361" t="s">
        <v>1021</v>
      </c>
      <c r="F30" t="s">
        <v>262</v>
      </c>
      <c r="G30" t="s">
        <v>1596</v>
      </c>
    </row>
    <row r="31" spans="2:7" x14ac:dyDescent="0.25">
      <c r="B31" s="361" t="s">
        <v>202</v>
      </c>
      <c r="C31" s="361" t="s">
        <v>1025</v>
      </c>
    </row>
    <row r="32" spans="2:7" x14ac:dyDescent="0.25">
      <c r="B32" s="361" t="s">
        <v>209</v>
      </c>
      <c r="C32" s="361" t="s">
        <v>1029</v>
      </c>
    </row>
    <row r="33" spans="2:3" x14ac:dyDescent="0.25">
      <c r="B33" s="361" t="s">
        <v>351</v>
      </c>
      <c r="C33" s="361" t="s">
        <v>1034</v>
      </c>
    </row>
    <row r="34" spans="2:3" x14ac:dyDescent="0.25">
      <c r="B34" s="361" t="s">
        <v>208</v>
      </c>
      <c r="C34" s="361" t="s">
        <v>1063</v>
      </c>
    </row>
    <row r="35" spans="2:3" x14ac:dyDescent="0.25">
      <c r="B35" s="361" t="s">
        <v>243</v>
      </c>
      <c r="C35" s="361" t="s">
        <v>1070</v>
      </c>
    </row>
    <row r="36" spans="2:3" x14ac:dyDescent="0.25">
      <c r="B36" s="361" t="s">
        <v>192</v>
      </c>
      <c r="C36" s="361" t="s">
        <v>1094</v>
      </c>
    </row>
    <row r="37" spans="2:3" x14ac:dyDescent="0.25">
      <c r="B37" s="361" t="s">
        <v>211</v>
      </c>
      <c r="C37" s="361" t="s">
        <v>1116</v>
      </c>
    </row>
    <row r="38" spans="2:3" x14ac:dyDescent="0.25">
      <c r="B38" s="361" t="s">
        <v>1119</v>
      </c>
      <c r="C38" s="361" t="s">
        <v>1120</v>
      </c>
    </row>
    <row r="39" spans="2:3" x14ac:dyDescent="0.25">
      <c r="B39" s="361" t="s">
        <v>119</v>
      </c>
      <c r="C39" s="361" t="s">
        <v>1123</v>
      </c>
    </row>
    <row r="40" spans="2:3" x14ac:dyDescent="0.25">
      <c r="B40" s="361" t="s">
        <v>1127</v>
      </c>
      <c r="C40" s="361" t="s">
        <v>1128</v>
      </c>
    </row>
    <row r="41" spans="2:3" x14ac:dyDescent="0.25">
      <c r="B41" s="361" t="s">
        <v>1132</v>
      </c>
      <c r="C41" s="361" t="s">
        <v>1133</v>
      </c>
    </row>
    <row r="42" spans="2:3" x14ac:dyDescent="0.25">
      <c r="B42" s="361" t="s">
        <v>1137</v>
      </c>
      <c r="C42" s="361" t="s">
        <v>1138</v>
      </c>
    </row>
    <row r="43" spans="2:3" x14ac:dyDescent="0.25">
      <c r="B43" s="361" t="s">
        <v>1153</v>
      </c>
      <c r="C43" s="361" t="s">
        <v>1154</v>
      </c>
    </row>
    <row r="44" spans="2:3" x14ac:dyDescent="0.25">
      <c r="B44" s="361" t="s">
        <v>1282</v>
      </c>
      <c r="C44" s="361" t="s">
        <v>1283</v>
      </c>
    </row>
    <row r="45" spans="2:3" x14ac:dyDescent="0.25">
      <c r="B45" s="361" t="s">
        <v>121</v>
      </c>
      <c r="C45" s="361" t="s">
        <v>1324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5:U152"/>
  <sheetViews>
    <sheetView showGridLines="0" topLeftCell="B131" zoomScale="82" zoomScaleNormal="82" workbookViewId="0">
      <selection activeCell="E131" sqref="E131:E152"/>
    </sheetView>
  </sheetViews>
  <sheetFormatPr defaultColWidth="11.42578125" defaultRowHeight="15.75" x14ac:dyDescent="0.25"/>
  <cols>
    <col min="1" max="1" width="11.42578125" style="159"/>
    <col min="2" max="2" width="52.42578125" style="159" customWidth="1"/>
    <col min="3" max="3" width="12" style="159" customWidth="1"/>
    <col min="4" max="4" width="54.42578125" style="159" customWidth="1"/>
    <col min="5" max="5" width="85.140625" style="159" customWidth="1"/>
    <col min="6" max="6" width="10.85546875" style="159" customWidth="1"/>
    <col min="7" max="7" width="60.140625" style="159" customWidth="1"/>
    <col min="8" max="8" width="11.42578125" style="159"/>
    <col min="9" max="9" width="27.28515625" style="162" customWidth="1"/>
    <col min="10" max="10" width="21.28515625" style="159" customWidth="1"/>
    <col min="11" max="11" width="40.140625" style="159" customWidth="1"/>
    <col min="12" max="12" width="31.140625" style="159" customWidth="1"/>
    <col min="13" max="13" width="11.42578125" style="159"/>
    <col min="14" max="14" width="49.7109375" style="159" customWidth="1"/>
    <col min="15" max="16" width="11.42578125" style="159"/>
    <col min="17" max="17" width="65" style="159" customWidth="1"/>
    <col min="18" max="19" width="11.42578125" style="159"/>
    <col min="20" max="20" width="45.42578125" style="159" customWidth="1"/>
    <col min="21" max="16384" width="11.42578125" style="159"/>
  </cols>
  <sheetData>
    <row r="5" spans="2:21" ht="16.5" thickBot="1" x14ac:dyDescent="0.3">
      <c r="B5" s="622" t="s">
        <v>660</v>
      </c>
      <c r="C5" s="491" t="s">
        <v>701</v>
      </c>
      <c r="D5" s="619" t="s">
        <v>2023</v>
      </c>
      <c r="F5" s="628" t="s">
        <v>2046</v>
      </c>
      <c r="G5" s="628" t="s">
        <v>661</v>
      </c>
      <c r="H5" s="628" t="s">
        <v>2045</v>
      </c>
      <c r="I5" s="628" t="s">
        <v>660</v>
      </c>
      <c r="K5" s="160" t="s">
        <v>662</v>
      </c>
      <c r="L5" s="160" t="s">
        <v>663</v>
      </c>
      <c r="N5" s="161" t="s">
        <v>665</v>
      </c>
      <c r="O5" s="160"/>
      <c r="Q5" s="161" t="s">
        <v>676</v>
      </c>
      <c r="R5" s="160"/>
      <c r="T5" s="161" t="s">
        <v>678</v>
      </c>
      <c r="U5" s="160"/>
    </row>
    <row r="6" spans="2:21" ht="78.75" x14ac:dyDescent="0.25">
      <c r="B6" s="623" t="s">
        <v>2022</v>
      </c>
      <c r="C6" s="185" t="s">
        <v>1767</v>
      </c>
      <c r="D6" s="620" t="s">
        <v>2024</v>
      </c>
      <c r="E6" s="159" t="s">
        <v>2039</v>
      </c>
      <c r="F6" s="174" t="s">
        <v>662</v>
      </c>
      <c r="G6" s="173" t="s">
        <v>2035</v>
      </c>
      <c r="H6" s="173" t="s">
        <v>662</v>
      </c>
      <c r="I6" s="162" t="str">
        <f>+LineasEstrategicas[[#This Row],[Ls_LinesEstategica]]</f>
        <v>LE.1 -  Universalización de la cobertura y mejoramiento de la calidad, acceso y oportunidad del servicio</v>
      </c>
      <c r="K6" s="173" t="s">
        <v>592</v>
      </c>
      <c r="L6" s="174" t="s">
        <v>593</v>
      </c>
      <c r="N6" s="173" t="s">
        <v>594</v>
      </c>
      <c r="O6" s="174" t="s">
        <v>595</v>
      </c>
      <c r="Q6" s="173" t="s">
        <v>596</v>
      </c>
      <c r="R6" s="174" t="s">
        <v>597</v>
      </c>
      <c r="T6" s="173" t="s">
        <v>598</v>
      </c>
      <c r="U6" s="174" t="s">
        <v>599</v>
      </c>
    </row>
    <row r="7" spans="2:21" ht="90" x14ac:dyDescent="0.25">
      <c r="B7" s="623" t="s">
        <v>2021</v>
      </c>
      <c r="C7" s="185" t="s">
        <v>1768</v>
      </c>
      <c r="D7" s="620" t="s">
        <v>2025</v>
      </c>
      <c r="E7" s="159" t="s">
        <v>2040</v>
      </c>
      <c r="F7" s="174" t="s">
        <v>664</v>
      </c>
      <c r="G7" s="173" t="s">
        <v>2036</v>
      </c>
      <c r="H7" s="173" t="s">
        <v>664</v>
      </c>
      <c r="I7" s="162" t="str">
        <f>+I6</f>
        <v>LE.1 -  Universalización de la cobertura y mejoramiento de la calidad, acceso y oportunidad del servicio</v>
      </c>
      <c r="K7" s="173" t="s">
        <v>600</v>
      </c>
      <c r="L7" s="174" t="s">
        <v>601</v>
      </c>
      <c r="N7" s="173" t="s">
        <v>602</v>
      </c>
      <c r="O7" s="174" t="s">
        <v>603</v>
      </c>
      <c r="Q7" s="173" t="s">
        <v>604</v>
      </c>
      <c r="R7" s="174" t="s">
        <v>605</v>
      </c>
    </row>
    <row r="8" spans="2:21" ht="78.75" x14ac:dyDescent="0.25">
      <c r="B8" s="623" t="s">
        <v>2020</v>
      </c>
      <c r="C8" s="185" t="s">
        <v>1769</v>
      </c>
      <c r="D8" s="620" t="s">
        <v>2026</v>
      </c>
      <c r="E8" s="159" t="s">
        <v>2041</v>
      </c>
      <c r="F8" s="174" t="s">
        <v>665</v>
      </c>
      <c r="G8" s="173" t="s">
        <v>2037</v>
      </c>
      <c r="H8" s="173" t="s">
        <v>665</v>
      </c>
      <c r="I8" s="162" t="str">
        <f>+I7</f>
        <v>LE.1 -  Universalización de la cobertura y mejoramiento de la calidad, acceso y oportunidad del servicio</v>
      </c>
      <c r="K8" s="173" t="s">
        <v>606</v>
      </c>
      <c r="L8" s="174" t="s">
        <v>607</v>
      </c>
      <c r="N8" s="162"/>
      <c r="Q8" s="173" t="s">
        <v>608</v>
      </c>
      <c r="R8" s="174" t="s">
        <v>609</v>
      </c>
      <c r="T8" s="161" t="s">
        <v>675</v>
      </c>
      <c r="U8" s="160"/>
    </row>
    <row r="9" spans="2:21" ht="72" x14ac:dyDescent="0.25">
      <c r="B9" s="623" t="s">
        <v>2029</v>
      </c>
      <c r="C9" s="185" t="s">
        <v>1770</v>
      </c>
      <c r="D9" s="621" t="s">
        <v>2027</v>
      </c>
      <c r="E9" s="159" t="s">
        <v>2042</v>
      </c>
      <c r="F9" s="174" t="s">
        <v>672</v>
      </c>
      <c r="G9" s="173" t="s">
        <v>2049</v>
      </c>
      <c r="H9" s="173" t="s">
        <v>672</v>
      </c>
      <c r="I9" s="162" t="str">
        <f>+B7</f>
        <v>LE.2 -Fortalecimiento de la cultura de seguridad social y el posicionamiento del CNSS</v>
      </c>
      <c r="K9" s="173" t="s">
        <v>610</v>
      </c>
      <c r="L9" s="174" t="s">
        <v>611</v>
      </c>
      <c r="N9" s="161" t="s">
        <v>666</v>
      </c>
      <c r="O9" s="160"/>
      <c r="Q9" s="173" t="s">
        <v>612</v>
      </c>
      <c r="R9" s="174" t="s">
        <v>613</v>
      </c>
      <c r="T9" s="173" t="s">
        <v>614</v>
      </c>
      <c r="U9" s="174" t="s">
        <v>615</v>
      </c>
    </row>
    <row r="10" spans="2:21" ht="72" x14ac:dyDescent="0.25">
      <c r="B10" s="623" t="s">
        <v>2028</v>
      </c>
      <c r="C10" s="185" t="s">
        <v>2031</v>
      </c>
      <c r="D10" s="621" t="s">
        <v>2030</v>
      </c>
      <c r="E10" s="159" t="s">
        <v>2043</v>
      </c>
      <c r="F10" s="174" t="s">
        <v>674</v>
      </c>
      <c r="G10" s="173" t="s">
        <v>2038</v>
      </c>
      <c r="H10" s="173" t="s">
        <v>674</v>
      </c>
      <c r="I10" s="162" t="str">
        <f>+I9</f>
        <v>LE.2 -Fortalecimiento de la cultura de seguridad social y el posicionamiento del CNSS</v>
      </c>
      <c r="N10" s="173" t="s">
        <v>616</v>
      </c>
      <c r="O10" s="174" t="s">
        <v>617</v>
      </c>
      <c r="T10" s="173" t="s">
        <v>618</v>
      </c>
      <c r="U10" s="174" t="s">
        <v>619</v>
      </c>
    </row>
    <row r="11" spans="2:21" ht="86.25" x14ac:dyDescent="0.25">
      <c r="B11" s="623" t="s">
        <v>2032</v>
      </c>
      <c r="C11" s="185" t="s">
        <v>2033</v>
      </c>
      <c r="D11" s="621" t="s">
        <v>2034</v>
      </c>
      <c r="E11" s="159" t="s">
        <v>2044</v>
      </c>
      <c r="F11" s="174" t="s">
        <v>671</v>
      </c>
      <c r="G11" s="173" t="s">
        <v>2048</v>
      </c>
      <c r="H11" s="173" t="s">
        <v>671</v>
      </c>
      <c r="I11" s="162" t="str">
        <f>+B8</f>
        <v>LE.3 -Actualización y Aplicación del Marco Regulatorio del SDSS</v>
      </c>
    </row>
    <row r="12" spans="2:21" ht="47.25" x14ac:dyDescent="0.25">
      <c r="F12" s="174" t="s">
        <v>668</v>
      </c>
      <c r="G12" s="173" t="s">
        <v>2047</v>
      </c>
      <c r="H12" s="173" t="s">
        <v>668</v>
      </c>
      <c r="I12" s="162" t="str">
        <f>+B9</f>
        <v>LE.4 -Gestión de Riesgos y Sostenibilidad Financiera</v>
      </c>
      <c r="K12" s="161" t="s">
        <v>664</v>
      </c>
      <c r="L12" s="160"/>
      <c r="N12" s="161" t="s">
        <v>667</v>
      </c>
      <c r="O12" s="160"/>
      <c r="Q12" s="161" t="s">
        <v>677</v>
      </c>
      <c r="R12" s="160"/>
      <c r="T12" s="161" t="s">
        <v>673</v>
      </c>
      <c r="U12" s="160"/>
    </row>
    <row r="13" spans="2:21" ht="63" x14ac:dyDescent="0.25">
      <c r="F13" s="174" t="s">
        <v>2051</v>
      </c>
      <c r="G13" s="173" t="s">
        <v>2050</v>
      </c>
      <c r="H13" s="173" t="s">
        <v>2051</v>
      </c>
      <c r="I13" s="162" t="str">
        <f>+B10</f>
        <v>LE.5 -Transformación digital y agilidad de procesos</v>
      </c>
      <c r="K13" s="161" t="s">
        <v>620</v>
      </c>
      <c r="L13" s="160" t="s">
        <v>621</v>
      </c>
      <c r="N13" s="173" t="s">
        <v>622</v>
      </c>
      <c r="O13" s="174" t="s">
        <v>623</v>
      </c>
      <c r="P13" s="175"/>
      <c r="Q13" s="173" t="s">
        <v>624</v>
      </c>
      <c r="R13" s="174" t="s">
        <v>625</v>
      </c>
      <c r="T13" s="161" t="s">
        <v>626</v>
      </c>
      <c r="U13" s="160" t="s">
        <v>627</v>
      </c>
    </row>
    <row r="14" spans="2:21" ht="189" x14ac:dyDescent="0.25">
      <c r="F14" s="174" t="s">
        <v>2067</v>
      </c>
      <c r="G14" s="173" t="s">
        <v>2068</v>
      </c>
      <c r="H14" s="173" t="s">
        <v>2067</v>
      </c>
      <c r="I14" s="162" t="str">
        <f>+D10</f>
        <v>Este Lineamiento estratégico promueve la innovación, uso de la tecnología, ciencia de datos, la integración y optimización de los procesos, para la modernización del sistema en materia digital bajo una perspectiva de gestión corporativa integral y eficiente.</v>
      </c>
      <c r="K14" s="161" t="s">
        <v>628</v>
      </c>
      <c r="L14" s="160" t="s">
        <v>629</v>
      </c>
      <c r="T14" s="161" t="s">
        <v>630</v>
      </c>
      <c r="U14" s="160" t="s">
        <v>631</v>
      </c>
    </row>
    <row r="15" spans="2:21" ht="47.25" x14ac:dyDescent="0.25">
      <c r="F15" s="174" t="s">
        <v>2052</v>
      </c>
      <c r="G15" s="173" t="s">
        <v>2053</v>
      </c>
      <c r="H15" s="173" t="s">
        <v>2052</v>
      </c>
      <c r="I15" s="162" t="str">
        <f>+B11</f>
        <v>LE.6-Desarrollo, gobernanza y gestión de conocimiento institucional</v>
      </c>
    </row>
    <row r="16" spans="2:21" ht="63" x14ac:dyDescent="0.25">
      <c r="F16" s="174" t="s">
        <v>2054</v>
      </c>
      <c r="G16" s="173" t="s">
        <v>2069</v>
      </c>
      <c r="H16" s="173" t="s">
        <v>2054</v>
      </c>
      <c r="I16" s="162" t="str">
        <f>+B11</f>
        <v>LE.6-Desarrollo, gobernanza y gestión de conocimiento institucional</v>
      </c>
      <c r="K16" s="160" t="s">
        <v>672</v>
      </c>
      <c r="L16" s="160"/>
      <c r="N16" s="160" t="s">
        <v>674</v>
      </c>
      <c r="O16" s="160"/>
      <c r="Q16" s="160" t="s">
        <v>679</v>
      </c>
      <c r="R16" s="160"/>
    </row>
    <row r="17" spans="6:18" ht="47.25" x14ac:dyDescent="0.25">
      <c r="F17" s="578"/>
      <c r="G17" s="585"/>
      <c r="H17" s="580"/>
      <c r="K17" s="161" t="s">
        <v>632</v>
      </c>
      <c r="L17" s="160" t="s">
        <v>633</v>
      </c>
      <c r="N17" s="173" t="s">
        <v>634</v>
      </c>
      <c r="O17" s="174" t="s">
        <v>635</v>
      </c>
      <c r="P17" s="175"/>
      <c r="Q17" s="173" t="s">
        <v>636</v>
      </c>
      <c r="R17" s="174" t="s">
        <v>637</v>
      </c>
    </row>
    <row r="18" spans="6:18" ht="47.25" x14ac:dyDescent="0.25">
      <c r="F18" s="578"/>
      <c r="G18" s="585"/>
      <c r="H18" s="580"/>
      <c r="K18" s="161" t="s">
        <v>638</v>
      </c>
      <c r="L18" s="160" t="s">
        <v>639</v>
      </c>
      <c r="N18" s="173" t="s">
        <v>640</v>
      </c>
      <c r="O18" s="174" t="s">
        <v>641</v>
      </c>
      <c r="P18" s="175"/>
      <c r="Q18" s="175"/>
      <c r="R18" s="175"/>
    </row>
    <row r="19" spans="6:18" ht="47.25" x14ac:dyDescent="0.25">
      <c r="F19" s="578"/>
      <c r="G19" s="585"/>
      <c r="H19" s="580"/>
      <c r="K19" s="161" t="s">
        <v>642</v>
      </c>
      <c r="L19" s="160" t="s">
        <v>643</v>
      </c>
    </row>
    <row r="20" spans="6:18" x14ac:dyDescent="0.25">
      <c r="F20" s="578"/>
      <c r="G20" s="585"/>
      <c r="H20" s="580"/>
    </row>
    <row r="21" spans="6:18" x14ac:dyDescent="0.25">
      <c r="F21" s="578"/>
      <c r="G21" s="585"/>
      <c r="H21" s="580"/>
      <c r="K21" s="160" t="s">
        <v>671</v>
      </c>
      <c r="L21" s="160"/>
      <c r="N21" s="160" t="s">
        <v>670</v>
      </c>
      <c r="O21" s="160"/>
      <c r="Q21" s="160" t="s">
        <v>669</v>
      </c>
      <c r="R21" s="160"/>
    </row>
    <row r="22" spans="6:18" ht="110.25" x14ac:dyDescent="0.25">
      <c r="F22" s="578"/>
      <c r="G22" s="585"/>
      <c r="H22" s="580"/>
      <c r="K22" s="163" t="s">
        <v>644</v>
      </c>
      <c r="L22" s="164" t="s">
        <v>645</v>
      </c>
      <c r="M22" s="165"/>
      <c r="N22" s="173" t="s">
        <v>646</v>
      </c>
      <c r="O22" s="174" t="s">
        <v>647</v>
      </c>
      <c r="P22" s="175"/>
      <c r="Q22" s="173" t="s">
        <v>648</v>
      </c>
      <c r="R22" s="174" t="s">
        <v>649</v>
      </c>
    </row>
    <row r="23" spans="6:18" x14ac:dyDescent="0.25">
      <c r="F23" s="578"/>
      <c r="G23" s="585"/>
      <c r="H23" s="580"/>
    </row>
    <row r="24" spans="6:18" x14ac:dyDescent="0.25">
      <c r="F24" s="578"/>
      <c r="G24" s="585"/>
      <c r="H24" s="580"/>
    </row>
    <row r="25" spans="6:18" x14ac:dyDescent="0.25">
      <c r="F25" s="578"/>
      <c r="G25" s="585"/>
      <c r="H25" s="580"/>
      <c r="K25" s="161" t="s">
        <v>668</v>
      </c>
      <c r="L25" s="160"/>
    </row>
    <row r="26" spans="6:18" ht="63" x14ac:dyDescent="0.25">
      <c r="F26" s="578"/>
      <c r="G26" s="578"/>
      <c r="H26" s="578"/>
      <c r="K26" s="161" t="s">
        <v>650</v>
      </c>
      <c r="L26" s="160" t="s">
        <v>651</v>
      </c>
    </row>
    <row r="27" spans="6:18" ht="78.75" x14ac:dyDescent="0.25">
      <c r="F27" s="578"/>
      <c r="G27" s="578"/>
      <c r="H27" s="578"/>
      <c r="K27" s="161" t="s">
        <v>652</v>
      </c>
      <c r="L27" s="160" t="s">
        <v>653</v>
      </c>
    </row>
    <row r="28" spans="6:18" ht="78.75" x14ac:dyDescent="0.25">
      <c r="K28" s="161" t="s">
        <v>654</v>
      </c>
      <c r="L28" s="160" t="s">
        <v>655</v>
      </c>
    </row>
    <row r="29" spans="6:18" ht="63" x14ac:dyDescent="0.25">
      <c r="K29" s="161" t="s">
        <v>656</v>
      </c>
      <c r="L29" s="160" t="s">
        <v>657</v>
      </c>
    </row>
    <row r="30" spans="6:18" ht="78.75" x14ac:dyDescent="0.25">
      <c r="K30" s="161" t="s">
        <v>658</v>
      </c>
      <c r="L30" s="160" t="s">
        <v>659</v>
      </c>
    </row>
    <row r="54" spans="2:7" x14ac:dyDescent="0.25">
      <c r="B54" s="159" t="s">
        <v>700</v>
      </c>
    </row>
    <row r="55" spans="2:7" x14ac:dyDescent="0.25">
      <c r="B55" s="191" t="s">
        <v>692</v>
      </c>
      <c r="C55" s="159" t="s">
        <v>663</v>
      </c>
    </row>
    <row r="56" spans="2:7" x14ac:dyDescent="0.25">
      <c r="B56" s="575" t="s">
        <v>1763</v>
      </c>
      <c r="C56" s="576" t="s">
        <v>695</v>
      </c>
      <c r="E56" s="191" t="s">
        <v>693</v>
      </c>
    </row>
    <row r="57" spans="2:7" ht="25.5" x14ac:dyDescent="0.25">
      <c r="B57" s="575" t="s">
        <v>1763</v>
      </c>
      <c r="C57" s="576" t="s">
        <v>695</v>
      </c>
      <c r="D57" s="576"/>
      <c r="E57" s="577" t="s">
        <v>1771</v>
      </c>
    </row>
    <row r="58" spans="2:7" ht="25.5" x14ac:dyDescent="0.25">
      <c r="B58" s="575" t="s">
        <v>1763</v>
      </c>
      <c r="C58" s="576" t="s">
        <v>695</v>
      </c>
      <c r="D58" s="576"/>
      <c r="E58" s="577" t="s">
        <v>1771</v>
      </c>
    </row>
    <row r="59" spans="2:7" ht="25.5" x14ac:dyDescent="0.25">
      <c r="B59" s="575" t="s">
        <v>1763</v>
      </c>
      <c r="C59" s="576" t="s">
        <v>695</v>
      </c>
      <c r="D59" s="576"/>
      <c r="E59" s="577" t="s">
        <v>1771</v>
      </c>
    </row>
    <row r="60" spans="2:7" ht="25.5" x14ac:dyDescent="0.25">
      <c r="B60" s="575" t="s">
        <v>1763</v>
      </c>
      <c r="C60" s="576" t="s">
        <v>695</v>
      </c>
      <c r="D60" s="576"/>
      <c r="E60" s="577" t="s">
        <v>1771</v>
      </c>
      <c r="F60" s="159" t="s">
        <v>699</v>
      </c>
      <c r="G60" s="191" t="s">
        <v>694</v>
      </c>
    </row>
    <row r="61" spans="2:7" ht="76.5" x14ac:dyDescent="0.25">
      <c r="B61" s="575" t="s">
        <v>1763</v>
      </c>
      <c r="C61" s="576" t="s">
        <v>695</v>
      </c>
      <c r="D61" s="576"/>
      <c r="E61" s="577" t="s">
        <v>1771</v>
      </c>
      <c r="F61" s="578" t="s">
        <v>662</v>
      </c>
      <c r="G61" s="579" t="s">
        <v>1773</v>
      </c>
    </row>
    <row r="62" spans="2:7" ht="51" x14ac:dyDescent="0.25">
      <c r="B62" s="575" t="s">
        <v>1763</v>
      </c>
      <c r="C62" s="576" t="s">
        <v>695</v>
      </c>
      <c r="D62" s="576"/>
      <c r="E62" s="577" t="s">
        <v>1772</v>
      </c>
      <c r="F62" s="578" t="s">
        <v>662</v>
      </c>
      <c r="G62" s="579" t="s">
        <v>1774</v>
      </c>
    </row>
    <row r="63" spans="2:7" ht="76.5" x14ac:dyDescent="0.25">
      <c r="B63" s="581" t="s">
        <v>1764</v>
      </c>
      <c r="C63" s="582" t="s">
        <v>696</v>
      </c>
      <c r="D63" s="576"/>
      <c r="E63" s="577" t="s">
        <v>1772</v>
      </c>
      <c r="F63" s="578" t="s">
        <v>662</v>
      </c>
      <c r="G63" s="579" t="s">
        <v>1775</v>
      </c>
    </row>
    <row r="64" spans="2:7" ht="76.5" x14ac:dyDescent="0.25">
      <c r="B64" s="581" t="s">
        <v>1764</v>
      </c>
      <c r="C64" s="582" t="s">
        <v>696</v>
      </c>
      <c r="D64" s="582"/>
      <c r="E64" s="577" t="s">
        <v>1780</v>
      </c>
      <c r="F64" s="578" t="s">
        <v>662</v>
      </c>
      <c r="G64" s="579" t="s">
        <v>1776</v>
      </c>
    </row>
    <row r="65" spans="2:7" ht="63.75" x14ac:dyDescent="0.25">
      <c r="B65" s="581" t="s">
        <v>1764</v>
      </c>
      <c r="C65" s="582" t="s">
        <v>696</v>
      </c>
      <c r="D65" s="582"/>
      <c r="E65" s="577" t="s">
        <v>1780</v>
      </c>
      <c r="F65" s="578" t="s">
        <v>662</v>
      </c>
      <c r="G65" s="579" t="s">
        <v>1777</v>
      </c>
    </row>
    <row r="66" spans="2:7" ht="76.5" x14ac:dyDescent="0.25">
      <c r="B66" s="581" t="s">
        <v>1764</v>
      </c>
      <c r="C66" s="582" t="s">
        <v>696</v>
      </c>
      <c r="D66" s="582"/>
      <c r="E66" s="577" t="s">
        <v>1783</v>
      </c>
      <c r="F66" s="580" t="s">
        <v>664</v>
      </c>
      <c r="G66" s="579" t="s">
        <v>1778</v>
      </c>
    </row>
    <row r="67" spans="2:7" ht="51" x14ac:dyDescent="0.25">
      <c r="B67" s="581" t="s">
        <v>1764</v>
      </c>
      <c r="C67" s="582" t="s">
        <v>696</v>
      </c>
      <c r="D67" s="582"/>
      <c r="E67" s="577" t="s">
        <v>1783</v>
      </c>
      <c r="F67" s="580" t="s">
        <v>664</v>
      </c>
      <c r="G67" s="579" t="s">
        <v>1779</v>
      </c>
    </row>
    <row r="68" spans="2:7" ht="63.75" x14ac:dyDescent="0.25">
      <c r="B68" s="581" t="s">
        <v>1764</v>
      </c>
      <c r="C68" s="582" t="s">
        <v>696</v>
      </c>
      <c r="D68" s="582"/>
      <c r="E68" s="577" t="s">
        <v>1783</v>
      </c>
      <c r="F68" s="580" t="s">
        <v>672</v>
      </c>
      <c r="G68" s="579" t="s">
        <v>1781</v>
      </c>
    </row>
    <row r="69" spans="2:7" ht="38.25" x14ac:dyDescent="0.25">
      <c r="B69" s="583" t="s">
        <v>1765</v>
      </c>
      <c r="C69" s="582" t="s">
        <v>697</v>
      </c>
      <c r="D69" s="582"/>
      <c r="E69" s="577" t="s">
        <v>1783</v>
      </c>
      <c r="F69" s="580" t="s">
        <v>672</v>
      </c>
      <c r="G69" s="579" t="s">
        <v>1782</v>
      </c>
    </row>
    <row r="70" spans="2:7" ht="38.25" x14ac:dyDescent="0.25">
      <c r="B70" s="583" t="s">
        <v>1765</v>
      </c>
      <c r="C70" s="582" t="s">
        <v>697</v>
      </c>
      <c r="D70" s="582"/>
      <c r="E70" s="579" t="s">
        <v>1788</v>
      </c>
      <c r="F70" s="580" t="s">
        <v>674</v>
      </c>
      <c r="G70" s="579" t="s">
        <v>1784</v>
      </c>
    </row>
    <row r="71" spans="2:7" ht="63.75" x14ac:dyDescent="0.25">
      <c r="B71" s="583" t="s">
        <v>1765</v>
      </c>
      <c r="C71" s="582" t="s">
        <v>697</v>
      </c>
      <c r="D71" s="582"/>
      <c r="E71" s="579" t="s">
        <v>1790</v>
      </c>
      <c r="F71" s="580" t="s">
        <v>674</v>
      </c>
      <c r="G71" s="579" t="s">
        <v>1785</v>
      </c>
    </row>
    <row r="72" spans="2:7" ht="38.25" x14ac:dyDescent="0.25">
      <c r="B72" s="583" t="s">
        <v>1765</v>
      </c>
      <c r="C72" s="582" t="s">
        <v>697</v>
      </c>
      <c r="D72" s="582"/>
      <c r="E72" s="579" t="s">
        <v>1790</v>
      </c>
      <c r="F72" s="580" t="s">
        <v>674</v>
      </c>
      <c r="G72" s="579" t="s">
        <v>1786</v>
      </c>
    </row>
    <row r="73" spans="2:7" ht="38.25" x14ac:dyDescent="0.25">
      <c r="B73" s="584" t="s">
        <v>1766</v>
      </c>
      <c r="C73" s="582" t="s">
        <v>698</v>
      </c>
      <c r="D73" s="582"/>
      <c r="E73" s="579" t="s">
        <v>1790</v>
      </c>
      <c r="F73" s="580" t="s">
        <v>674</v>
      </c>
      <c r="G73" s="579" t="s">
        <v>1787</v>
      </c>
    </row>
    <row r="74" spans="2:7" ht="38.25" x14ac:dyDescent="0.25">
      <c r="B74" s="584" t="s">
        <v>1766</v>
      </c>
      <c r="C74" s="582" t="s">
        <v>698</v>
      </c>
      <c r="D74" s="582"/>
      <c r="E74" s="577" t="s">
        <v>1879</v>
      </c>
      <c r="F74" s="580" t="s">
        <v>671</v>
      </c>
      <c r="G74" s="579" t="s">
        <v>1789</v>
      </c>
    </row>
    <row r="75" spans="2:7" ht="38.25" x14ac:dyDescent="0.25">
      <c r="B75" s="584" t="s">
        <v>1766</v>
      </c>
      <c r="C75" s="582" t="s">
        <v>698</v>
      </c>
      <c r="D75" s="582"/>
      <c r="E75" s="577" t="s">
        <v>1879</v>
      </c>
      <c r="F75" s="580" t="s">
        <v>670</v>
      </c>
      <c r="G75" s="579" t="s">
        <v>1882</v>
      </c>
    </row>
    <row r="76" spans="2:7" ht="25.5" x14ac:dyDescent="0.25">
      <c r="D76" s="582"/>
      <c r="E76" s="577" t="s">
        <v>1879</v>
      </c>
      <c r="F76" s="580" t="s">
        <v>670</v>
      </c>
      <c r="G76" s="579" t="s">
        <v>1791</v>
      </c>
    </row>
    <row r="77" spans="2:7" ht="25.5" x14ac:dyDescent="0.25">
      <c r="F77" s="580" t="s">
        <v>670</v>
      </c>
      <c r="G77" s="579" t="s">
        <v>1792</v>
      </c>
    </row>
    <row r="78" spans="2:7" ht="63.75" x14ac:dyDescent="0.25">
      <c r="F78" s="580" t="s">
        <v>668</v>
      </c>
      <c r="G78" s="579" t="s">
        <v>1793</v>
      </c>
    </row>
    <row r="79" spans="2:7" ht="51" x14ac:dyDescent="0.25">
      <c r="F79" s="580" t="s">
        <v>668</v>
      </c>
      <c r="G79" s="579" t="s">
        <v>1794</v>
      </c>
    </row>
    <row r="80" spans="2:7" ht="63.75" x14ac:dyDescent="0.25">
      <c r="F80" s="580" t="s">
        <v>668</v>
      </c>
      <c r="G80" s="579" t="s">
        <v>1795</v>
      </c>
    </row>
    <row r="87" spans="5:6" x14ac:dyDescent="0.25">
      <c r="E87"/>
    </row>
    <row r="88" spans="5:6" x14ac:dyDescent="0.25">
      <c r="E88"/>
    </row>
    <row r="89" spans="5:6" x14ac:dyDescent="0.25">
      <c r="E89"/>
    </row>
    <row r="90" spans="5:6" x14ac:dyDescent="0.25">
      <c r="E90"/>
    </row>
    <row r="91" spans="5:6" x14ac:dyDescent="0.25">
      <c r="E91"/>
      <c r="F91"/>
    </row>
    <row r="92" spans="5:6" x14ac:dyDescent="0.25">
      <c r="E92"/>
      <c r="F92"/>
    </row>
    <row r="93" spans="5:6" x14ac:dyDescent="0.25">
      <c r="E93"/>
      <c r="F93"/>
    </row>
    <row r="94" spans="5:6" x14ac:dyDescent="0.25">
      <c r="E94"/>
      <c r="F94"/>
    </row>
    <row r="95" spans="5:6" x14ac:dyDescent="0.25">
      <c r="E95"/>
      <c r="F95"/>
    </row>
    <row r="96" spans="5:6" x14ac:dyDescent="0.25">
      <c r="E96"/>
      <c r="F96"/>
    </row>
    <row r="97" spans="2:6" x14ac:dyDescent="0.25">
      <c r="E97"/>
      <c r="F97"/>
    </row>
    <row r="98" spans="2:6" x14ac:dyDescent="0.25">
      <c r="E98"/>
      <c r="F98"/>
    </row>
    <row r="99" spans="2:6" x14ac:dyDescent="0.25">
      <c r="E99"/>
      <c r="F99"/>
    </row>
    <row r="100" spans="2:6" x14ac:dyDescent="0.25">
      <c r="E100"/>
      <c r="F100"/>
    </row>
    <row r="101" spans="2:6" x14ac:dyDescent="0.25">
      <c r="E101"/>
      <c r="F101"/>
    </row>
    <row r="102" spans="2:6" x14ac:dyDescent="0.25">
      <c r="E102"/>
      <c r="F102"/>
    </row>
    <row r="103" spans="2:6" x14ac:dyDescent="0.25">
      <c r="E103"/>
      <c r="F103"/>
    </row>
    <row r="104" spans="2:6" x14ac:dyDescent="0.25">
      <c r="E104"/>
      <c r="F104"/>
    </row>
    <row r="105" spans="2:6" x14ac:dyDescent="0.25">
      <c r="F105"/>
    </row>
    <row r="106" spans="2:6" x14ac:dyDescent="0.25">
      <c r="F106"/>
    </row>
    <row r="107" spans="2:6" x14ac:dyDescent="0.25">
      <c r="B107"/>
      <c r="F107"/>
    </row>
    <row r="108" spans="2:6" x14ac:dyDescent="0.25">
      <c r="B108"/>
      <c r="F108"/>
    </row>
    <row r="109" spans="2:6" x14ac:dyDescent="0.25">
      <c r="B109"/>
    </row>
    <row r="110" spans="2:6" x14ac:dyDescent="0.25">
      <c r="B110"/>
    </row>
    <row r="111" spans="2:6" x14ac:dyDescent="0.25">
      <c r="B111"/>
    </row>
    <row r="112" spans="2:6" x14ac:dyDescent="0.25">
      <c r="B112"/>
    </row>
    <row r="113" spans="2:6" x14ac:dyDescent="0.25">
      <c r="B113"/>
    </row>
    <row r="114" spans="2:6" x14ac:dyDescent="0.25">
      <c r="B114"/>
    </row>
    <row r="115" spans="2:6" x14ac:dyDescent="0.25">
      <c r="B115"/>
    </row>
    <row r="116" spans="2:6" x14ac:dyDescent="0.25">
      <c r="B116"/>
    </row>
    <row r="117" spans="2:6" x14ac:dyDescent="0.25">
      <c r="B117"/>
      <c r="E117" s="190" t="s">
        <v>693</v>
      </c>
    </row>
    <row r="118" spans="2:6" x14ac:dyDescent="0.25">
      <c r="B118"/>
      <c r="E118" s="172" t="s">
        <v>1796</v>
      </c>
    </row>
    <row r="119" spans="2:6" x14ac:dyDescent="0.25">
      <c r="B119"/>
      <c r="E119" s="172" t="s">
        <v>1797</v>
      </c>
    </row>
    <row r="120" spans="2:6" x14ac:dyDescent="0.25">
      <c r="B120"/>
      <c r="E120" s="172" t="s">
        <v>1798</v>
      </c>
    </row>
    <row r="121" spans="2:6" x14ac:dyDescent="0.25">
      <c r="B121"/>
      <c r="E121" s="172" t="s">
        <v>1799</v>
      </c>
      <c r="F121" s="160" t="s">
        <v>699</v>
      </c>
    </row>
    <row r="122" spans="2:6" x14ac:dyDescent="0.25">
      <c r="B122"/>
      <c r="E122" s="172" t="s">
        <v>1881</v>
      </c>
      <c r="F122" s="172" t="s">
        <v>662</v>
      </c>
    </row>
    <row r="123" spans="2:6" x14ac:dyDescent="0.25">
      <c r="B123"/>
      <c r="E123" s="172" t="s">
        <v>1883</v>
      </c>
      <c r="F123" s="172" t="s">
        <v>664</v>
      </c>
    </row>
    <row r="124" spans="2:6" x14ac:dyDescent="0.25">
      <c r="B124"/>
      <c r="E124" s="172" t="s">
        <v>1880</v>
      </c>
      <c r="F124" s="172" t="s">
        <v>672</v>
      </c>
    </row>
    <row r="125" spans="2:6" x14ac:dyDescent="0.25">
      <c r="B125"/>
      <c r="F125" s="172" t="s">
        <v>674</v>
      </c>
    </row>
    <row r="126" spans="2:6" x14ac:dyDescent="0.25">
      <c r="B126"/>
      <c r="F126" s="172" t="s">
        <v>671</v>
      </c>
    </row>
    <row r="127" spans="2:6" x14ac:dyDescent="0.25">
      <c r="E127" s="195"/>
      <c r="F127" s="172" t="s">
        <v>670</v>
      </c>
    </row>
    <row r="128" spans="2:6" x14ac:dyDescent="0.25">
      <c r="F128" s="172" t="s">
        <v>668</v>
      </c>
    </row>
    <row r="130" spans="3:5" ht="16.5" thickBot="1" x14ac:dyDescent="0.3">
      <c r="E130" s="191" t="s">
        <v>694</v>
      </c>
    </row>
    <row r="131" spans="3:5" x14ac:dyDescent="0.25">
      <c r="D131" s="192"/>
      <c r="E131" s="194" t="s">
        <v>2443</v>
      </c>
    </row>
    <row r="132" spans="3:5" x14ac:dyDescent="0.25">
      <c r="D132" s="192"/>
      <c r="E132" s="195" t="s">
        <v>2445</v>
      </c>
    </row>
    <row r="133" spans="3:5" x14ac:dyDescent="0.25">
      <c r="C133" s="192" t="s">
        <v>662</v>
      </c>
      <c r="D133" s="192"/>
      <c r="E133" s="195" t="s">
        <v>2480</v>
      </c>
    </row>
    <row r="134" spans="3:5" x14ac:dyDescent="0.25">
      <c r="C134" s="192"/>
      <c r="D134" s="558"/>
      <c r="E134" s="195" t="s">
        <v>2479</v>
      </c>
    </row>
    <row r="135" spans="3:5" x14ac:dyDescent="0.25">
      <c r="C135" s="192"/>
      <c r="D135" s="558"/>
      <c r="E135" s="195" t="s">
        <v>2448</v>
      </c>
    </row>
    <row r="136" spans="3:5" x14ac:dyDescent="0.25">
      <c r="C136" s="193"/>
      <c r="D136" s="192"/>
      <c r="E136" s="195" t="s">
        <v>2450</v>
      </c>
    </row>
    <row r="137" spans="3:5" x14ac:dyDescent="0.25">
      <c r="C137" s="558"/>
      <c r="D137" s="558"/>
      <c r="E137" s="195" t="s">
        <v>1791</v>
      </c>
    </row>
    <row r="138" spans="3:5" x14ac:dyDescent="0.25">
      <c r="C138" s="192" t="s">
        <v>664</v>
      </c>
      <c r="D138" s="192"/>
      <c r="E138" s="195" t="s">
        <v>2199</v>
      </c>
    </row>
    <row r="139" spans="3:5" x14ac:dyDescent="0.25">
      <c r="C139" s="193"/>
      <c r="D139" s="192"/>
      <c r="E139" s="195" t="s">
        <v>2202</v>
      </c>
    </row>
    <row r="140" spans="3:5" x14ac:dyDescent="0.25">
      <c r="C140" s="192" t="s">
        <v>672</v>
      </c>
      <c r="D140" s="192"/>
      <c r="E140" s="195" t="s">
        <v>2206</v>
      </c>
    </row>
    <row r="141" spans="3:5" x14ac:dyDescent="0.25">
      <c r="C141" s="192"/>
      <c r="D141" s="192"/>
      <c r="E141" s="195" t="s">
        <v>2454</v>
      </c>
    </row>
    <row r="142" spans="3:5" x14ac:dyDescent="0.25">
      <c r="C142" s="192" t="s">
        <v>674</v>
      </c>
      <c r="D142" s="192"/>
      <c r="E142" s="195" t="s">
        <v>2010</v>
      </c>
    </row>
    <row r="143" spans="3:5" x14ac:dyDescent="0.25">
      <c r="C143" s="192"/>
      <c r="D143" s="558"/>
      <c r="E143" s="195" t="s">
        <v>2078</v>
      </c>
    </row>
    <row r="144" spans="3:5" x14ac:dyDescent="0.25">
      <c r="C144" s="192"/>
      <c r="D144" s="558"/>
      <c r="E144" s="195" t="s">
        <v>1944</v>
      </c>
    </row>
    <row r="145" spans="3:5" x14ac:dyDescent="0.25">
      <c r="C145" s="193"/>
      <c r="D145" s="558"/>
      <c r="E145" s="195" t="s">
        <v>2055</v>
      </c>
    </row>
    <row r="146" spans="3:5" x14ac:dyDescent="0.25">
      <c r="C146" s="193" t="s">
        <v>671</v>
      </c>
      <c r="D146" s="558"/>
      <c r="E146" s="195" t="s">
        <v>2079</v>
      </c>
    </row>
    <row r="147" spans="3:5" x14ac:dyDescent="0.25">
      <c r="C147" s="193" t="s">
        <v>670</v>
      </c>
      <c r="D147" s="558"/>
      <c r="E147" s="195" t="s">
        <v>2074</v>
      </c>
    </row>
    <row r="148" spans="3:5" x14ac:dyDescent="0.25">
      <c r="C148" s="193"/>
      <c r="D148" s="192"/>
      <c r="E148" s="195" t="s">
        <v>2341</v>
      </c>
    </row>
    <row r="149" spans="3:5" x14ac:dyDescent="0.25">
      <c r="C149" s="193"/>
      <c r="D149" s="192"/>
      <c r="E149" s="195" t="s">
        <v>1948</v>
      </c>
    </row>
    <row r="150" spans="3:5" x14ac:dyDescent="0.25">
      <c r="C150" s="192" t="s">
        <v>668</v>
      </c>
      <c r="D150" s="558"/>
      <c r="E150" s="195" t="s">
        <v>2371</v>
      </c>
    </row>
    <row r="151" spans="3:5" x14ac:dyDescent="0.25">
      <c r="C151" s="192"/>
      <c r="E151" s="159" t="s">
        <v>2376</v>
      </c>
    </row>
    <row r="152" spans="3:5" x14ac:dyDescent="0.25">
      <c r="C152" s="193"/>
      <c r="E152" s="159" t="s">
        <v>2478</v>
      </c>
    </row>
  </sheetData>
  <phoneticPr fontId="17" type="noConversion"/>
  <dataValidations count="1">
    <dataValidation type="list" allowBlank="1" showInputMessage="1" showErrorMessage="1" sqref="G6:G16">
      <formula1>$G$6:$G$16</formula1>
    </dataValidation>
  </dataValidations>
  <pageMargins left="0.75" right="0.75" top="1" bottom="1" header="0.5" footer="0.5"/>
  <pageSetup paperSize="9" orientation="portrait" horizontalDpi="4294967292" verticalDpi="4294967292"/>
  <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2:M206"/>
  <sheetViews>
    <sheetView zoomScaleNormal="100" workbookViewId="0">
      <selection activeCell="G27" sqref="G27"/>
    </sheetView>
  </sheetViews>
  <sheetFormatPr defaultColWidth="11.42578125" defaultRowHeight="15" x14ac:dyDescent="0.25"/>
  <cols>
    <col min="1" max="1" width="11.42578125" style="135"/>
    <col min="2" max="2" width="31.85546875" style="135" customWidth="1"/>
    <col min="3" max="3" width="31" style="135" customWidth="1"/>
    <col min="4" max="4" width="54.42578125" style="135" customWidth="1"/>
    <col min="5" max="5" width="52.42578125" style="135" customWidth="1"/>
    <col min="6" max="6" width="7" style="135" bestFit="1" customWidth="1"/>
    <col min="7" max="7" width="71" style="135" bestFit="1" customWidth="1"/>
    <col min="8" max="8" width="23" style="135" customWidth="1"/>
    <col min="9" max="10" width="11.42578125" style="135"/>
    <col min="11" max="11" width="26.42578125" style="135" customWidth="1"/>
    <col min="12" max="14" width="11.42578125" style="135"/>
    <col min="15" max="15" width="22" style="135" bestFit="1" customWidth="1"/>
    <col min="16" max="16384" width="11.42578125" style="135"/>
  </cols>
  <sheetData>
    <row r="2" spans="1:8" ht="15.75" thickBot="1" x14ac:dyDescent="0.3">
      <c r="B2" s="186" t="s">
        <v>690</v>
      </c>
      <c r="C2" s="135" t="s">
        <v>691</v>
      </c>
    </row>
    <row r="3" spans="1:8" x14ac:dyDescent="0.25">
      <c r="B3" s="187">
        <v>2021</v>
      </c>
      <c r="C3" s="187"/>
    </row>
    <row r="4" spans="1:8" x14ac:dyDescent="0.25">
      <c r="B4" s="188">
        <v>2022</v>
      </c>
      <c r="C4" s="188"/>
    </row>
    <row r="5" spans="1:8" x14ac:dyDescent="0.25">
      <c r="B5" s="188">
        <v>2023</v>
      </c>
      <c r="C5" s="188"/>
    </row>
    <row r="6" spans="1:8" ht="15.75" thickBot="1" x14ac:dyDescent="0.3">
      <c r="A6" s="135" t="s">
        <v>541</v>
      </c>
      <c r="B6" s="189">
        <v>2024</v>
      </c>
      <c r="C6" s="189"/>
    </row>
    <row r="9" spans="1:8" ht="15.75" thickBot="1" x14ac:dyDescent="0.3">
      <c r="B9" s="137" t="s">
        <v>477</v>
      </c>
      <c r="G9" s="137"/>
    </row>
    <row r="10" spans="1:8" ht="15.75" thickBot="1" x14ac:dyDescent="0.3">
      <c r="B10" s="146" t="s">
        <v>1605</v>
      </c>
      <c r="C10" s="135" t="s">
        <v>529</v>
      </c>
      <c r="D10" s="137" t="s">
        <v>1334</v>
      </c>
      <c r="G10" s="135" t="s">
        <v>1355</v>
      </c>
    </row>
    <row r="11" spans="1:8" x14ac:dyDescent="0.25">
      <c r="B11" s="147" t="s">
        <v>468</v>
      </c>
      <c r="C11" s="135" t="s">
        <v>545</v>
      </c>
      <c r="D11" s="146" t="s">
        <v>458</v>
      </c>
      <c r="G11" s="377" t="s">
        <v>1341</v>
      </c>
      <c r="H11" s="379" t="s">
        <v>1356</v>
      </c>
    </row>
    <row r="12" spans="1:8" x14ac:dyDescent="0.25">
      <c r="B12" s="147" t="s">
        <v>469</v>
      </c>
      <c r="C12" s="135" t="s">
        <v>545</v>
      </c>
      <c r="D12" s="147" t="s">
        <v>456</v>
      </c>
      <c r="G12" s="377" t="s">
        <v>1336</v>
      </c>
      <c r="H12" s="379" t="s">
        <v>1356</v>
      </c>
    </row>
    <row r="13" spans="1:8" x14ac:dyDescent="0.25">
      <c r="B13" s="147" t="s">
        <v>470</v>
      </c>
      <c r="C13" s="135" t="s">
        <v>545</v>
      </c>
      <c r="D13" s="147" t="s">
        <v>457</v>
      </c>
      <c r="G13" s="377" t="s">
        <v>1338</v>
      </c>
      <c r="H13" s="361" t="s">
        <v>1340</v>
      </c>
    </row>
    <row r="14" spans="1:8" x14ac:dyDescent="0.25">
      <c r="B14" s="147" t="s">
        <v>471</v>
      </c>
      <c r="C14" s="135" t="s">
        <v>545</v>
      </c>
      <c r="D14" s="147" t="s">
        <v>460</v>
      </c>
      <c r="G14" s="377" t="s">
        <v>1339</v>
      </c>
      <c r="H14" s="361" t="s">
        <v>1340</v>
      </c>
    </row>
    <row r="15" spans="1:8" x14ac:dyDescent="0.25">
      <c r="B15" s="147" t="s">
        <v>472</v>
      </c>
      <c r="C15" s="135" t="s">
        <v>545</v>
      </c>
      <c r="D15" s="147" t="s">
        <v>455</v>
      </c>
    </row>
    <row r="16" spans="1:8" x14ac:dyDescent="0.25">
      <c r="B16" s="147" t="s">
        <v>473</v>
      </c>
      <c r="C16" s="135" t="s">
        <v>545</v>
      </c>
      <c r="D16" s="147" t="s">
        <v>459</v>
      </c>
    </row>
    <row r="17" spans="1:8" x14ac:dyDescent="0.25">
      <c r="B17" s="147" t="s">
        <v>474</v>
      </c>
      <c r="C17" s="135" t="s">
        <v>545</v>
      </c>
    </row>
    <row r="18" spans="1:8" x14ac:dyDescent="0.25">
      <c r="B18" s="147" t="s">
        <v>475</v>
      </c>
      <c r="C18" s="135" t="s">
        <v>545</v>
      </c>
      <c r="G18" s="376" t="s">
        <v>1337</v>
      </c>
      <c r="H18" s="137" t="s">
        <v>1352</v>
      </c>
    </row>
    <row r="19" spans="1:8" ht="15.75" thickBot="1" x14ac:dyDescent="0.3">
      <c r="B19" s="148" t="s">
        <v>476</v>
      </c>
      <c r="C19" s="135" t="s">
        <v>545</v>
      </c>
      <c r="G19" t="s">
        <v>1343</v>
      </c>
      <c r="H19" t="s">
        <v>1342</v>
      </c>
    </row>
    <row r="20" spans="1:8" x14ac:dyDescent="0.25">
      <c r="G20" t="s">
        <v>141</v>
      </c>
      <c r="H20" t="s">
        <v>1006</v>
      </c>
    </row>
    <row r="21" spans="1:8" x14ac:dyDescent="0.25">
      <c r="A21" s="135" t="s">
        <v>541</v>
      </c>
      <c r="B21" s="137"/>
      <c r="C21" s="137"/>
      <c r="G21" t="s">
        <v>1345</v>
      </c>
      <c r="H21" t="s">
        <v>1344</v>
      </c>
    </row>
    <row r="22" spans="1:8" ht="15.75" thickBot="1" x14ac:dyDescent="0.3">
      <c r="B22" s="137" t="s">
        <v>529</v>
      </c>
      <c r="C22" s="137" t="s">
        <v>540</v>
      </c>
      <c r="G22" t="s">
        <v>146</v>
      </c>
      <c r="H22" t="s">
        <v>952</v>
      </c>
    </row>
    <row r="23" spans="1:8" x14ac:dyDescent="0.25">
      <c r="B23" s="139" t="s">
        <v>1606</v>
      </c>
      <c r="C23" s="140" t="s">
        <v>534</v>
      </c>
      <c r="D23" s="135" t="s">
        <v>1612</v>
      </c>
      <c r="G23" t="s">
        <v>1346</v>
      </c>
      <c r="H23" t="s">
        <v>948</v>
      </c>
    </row>
    <row r="24" spans="1:8" x14ac:dyDescent="0.25">
      <c r="B24" s="141" t="s">
        <v>1607</v>
      </c>
      <c r="C24" s="142" t="s">
        <v>535</v>
      </c>
      <c r="D24" s="135" t="s">
        <v>1611</v>
      </c>
      <c r="G24" t="s">
        <v>1347</v>
      </c>
      <c r="H24" t="s">
        <v>954</v>
      </c>
    </row>
    <row r="25" spans="1:8" x14ac:dyDescent="0.25">
      <c r="B25" s="141" t="s">
        <v>478</v>
      </c>
      <c r="C25" s="142" t="s">
        <v>536</v>
      </c>
      <c r="D25" s="135" t="s">
        <v>1610</v>
      </c>
    </row>
    <row r="26" spans="1:8" x14ac:dyDescent="0.25">
      <c r="B26" s="141" t="s">
        <v>543</v>
      </c>
      <c r="C26" s="142" t="s">
        <v>578</v>
      </c>
      <c r="D26" s="135" t="s">
        <v>1609</v>
      </c>
      <c r="G26" s="362" t="s">
        <v>1340</v>
      </c>
      <c r="H26" s="137" t="s">
        <v>1353</v>
      </c>
    </row>
    <row r="27" spans="1:8" ht="15.75" thickBot="1" x14ac:dyDescent="0.3">
      <c r="B27" s="143" t="s">
        <v>524</v>
      </c>
      <c r="C27" s="144" t="s">
        <v>537</v>
      </c>
      <c r="D27" s="135" t="s">
        <v>1608</v>
      </c>
      <c r="G27" t="s">
        <v>1349</v>
      </c>
      <c r="H27" t="s">
        <v>1348</v>
      </c>
    </row>
    <row r="28" spans="1:8" ht="15.75" thickBot="1" x14ac:dyDescent="0.3">
      <c r="B28" s="143"/>
      <c r="C28" s="144"/>
      <c r="G28" t="s">
        <v>1350</v>
      </c>
      <c r="H28" t="s">
        <v>936</v>
      </c>
    </row>
    <row r="29" spans="1:8" x14ac:dyDescent="0.25">
      <c r="G29" t="s">
        <v>149</v>
      </c>
      <c r="H29" t="s">
        <v>940</v>
      </c>
    </row>
    <row r="30" spans="1:8" x14ac:dyDescent="0.25">
      <c r="G30" t="s">
        <v>1351</v>
      </c>
      <c r="H30" t="s">
        <v>932</v>
      </c>
    </row>
    <row r="31" spans="1:8" ht="15.75" thickBot="1" x14ac:dyDescent="0.3">
      <c r="B31" s="137" t="s">
        <v>538</v>
      </c>
      <c r="C31" s="137" t="s">
        <v>539</v>
      </c>
      <c r="D31" s="137" t="s">
        <v>51</v>
      </c>
    </row>
    <row r="32" spans="1:8" x14ac:dyDescent="0.25">
      <c r="B32" s="139" t="s">
        <v>531</v>
      </c>
      <c r="C32" s="149" t="s">
        <v>519</v>
      </c>
      <c r="D32" s="150" t="s">
        <v>520</v>
      </c>
      <c r="G32" s="379" t="s">
        <v>1356</v>
      </c>
      <c r="H32" s="137" t="s">
        <v>1353</v>
      </c>
    </row>
    <row r="33" spans="2:8" ht="15.75" thickBot="1" x14ac:dyDescent="0.3">
      <c r="B33" s="143"/>
      <c r="C33" s="152"/>
      <c r="D33" s="144" t="s">
        <v>1605</v>
      </c>
      <c r="G33" s="378" t="s">
        <v>746</v>
      </c>
      <c r="H33" s="135" t="s">
        <v>749</v>
      </c>
    </row>
    <row r="34" spans="2:8" x14ac:dyDescent="0.25">
      <c r="G34" s="378" t="s">
        <v>255</v>
      </c>
      <c r="H34" s="135" t="s">
        <v>766</v>
      </c>
    </row>
    <row r="35" spans="2:8" ht="15.75" thickBot="1" x14ac:dyDescent="0.3">
      <c r="D35" s="570" t="s">
        <v>478</v>
      </c>
      <c r="E35" s="571" t="s">
        <v>1606</v>
      </c>
      <c r="G35" s="378" t="s">
        <v>854</v>
      </c>
      <c r="H35" s="135" t="s">
        <v>857</v>
      </c>
    </row>
    <row r="36" spans="2:8" x14ac:dyDescent="0.25">
      <c r="B36" s="139" t="s">
        <v>532</v>
      </c>
      <c r="C36" s="149" t="s">
        <v>479</v>
      </c>
      <c r="D36" s="150" t="s">
        <v>1800</v>
      </c>
      <c r="E36" s="135" t="s">
        <v>1748</v>
      </c>
      <c r="G36" s="378" t="s">
        <v>420</v>
      </c>
      <c r="H36" s="135" t="s">
        <v>864</v>
      </c>
    </row>
    <row r="37" spans="2:8" x14ac:dyDescent="0.25">
      <c r="B37" s="141" t="s">
        <v>532</v>
      </c>
      <c r="C37" s="134" t="s">
        <v>480</v>
      </c>
      <c r="D37" s="151" t="s">
        <v>1801</v>
      </c>
      <c r="E37" s="135" t="s">
        <v>1748</v>
      </c>
      <c r="G37" s="378" t="s">
        <v>1357</v>
      </c>
      <c r="H37" s="135" t="s">
        <v>1528</v>
      </c>
    </row>
    <row r="38" spans="2:8" x14ac:dyDescent="0.25">
      <c r="B38" s="141" t="s">
        <v>532</v>
      </c>
      <c r="C38" s="134" t="s">
        <v>482</v>
      </c>
      <c r="D38" s="151" t="s">
        <v>1802</v>
      </c>
      <c r="E38" s="135" t="s">
        <v>1748</v>
      </c>
      <c r="G38" s="378" t="s">
        <v>972</v>
      </c>
      <c r="H38" s="135" t="s">
        <v>975</v>
      </c>
    </row>
    <row r="39" spans="2:8" x14ac:dyDescent="0.25">
      <c r="B39" s="141" t="s">
        <v>532</v>
      </c>
      <c r="C39" s="134" t="s">
        <v>483</v>
      </c>
      <c r="D39" s="151" t="s">
        <v>1803</v>
      </c>
      <c r="E39" s="138" t="s">
        <v>1757</v>
      </c>
      <c r="G39" s="378" t="s">
        <v>248</v>
      </c>
      <c r="H39" s="135" t="s">
        <v>981</v>
      </c>
    </row>
    <row r="40" spans="2:8" x14ac:dyDescent="0.25">
      <c r="B40" s="141" t="s">
        <v>532</v>
      </c>
      <c r="C40" s="134" t="s">
        <v>485</v>
      </c>
      <c r="D40" s="151" t="s">
        <v>1804</v>
      </c>
      <c r="E40" s="138" t="s">
        <v>1757</v>
      </c>
      <c r="G40" s="378" t="s">
        <v>270</v>
      </c>
      <c r="H40" s="135" t="s">
        <v>1009</v>
      </c>
    </row>
    <row r="41" spans="2:8" x14ac:dyDescent="0.25">
      <c r="B41" s="141" t="s">
        <v>532</v>
      </c>
      <c r="C41" s="134" t="s">
        <v>487</v>
      </c>
      <c r="D41" s="151" t="s">
        <v>1805</v>
      </c>
      <c r="E41" s="138" t="s">
        <v>1806</v>
      </c>
      <c r="G41" s="378" t="s">
        <v>1132</v>
      </c>
      <c r="H41" s="135" t="s">
        <v>1135</v>
      </c>
    </row>
    <row r="42" spans="2:8" x14ac:dyDescent="0.25">
      <c r="B42" s="141" t="s">
        <v>532</v>
      </c>
      <c r="C42" s="134" t="s">
        <v>488</v>
      </c>
      <c r="D42" s="151" t="s">
        <v>1807</v>
      </c>
      <c r="E42" s="138" t="s">
        <v>1752</v>
      </c>
    </row>
    <row r="43" spans="2:8" x14ac:dyDescent="0.25">
      <c r="B43" s="141" t="s">
        <v>532</v>
      </c>
      <c r="C43" s="134" t="s">
        <v>490</v>
      </c>
      <c r="D43" s="151" t="s">
        <v>1809</v>
      </c>
      <c r="E43" s="138" t="s">
        <v>1752</v>
      </c>
      <c r="G43" t="s">
        <v>260</v>
      </c>
      <c r="H43" s="360" t="s">
        <v>1528</v>
      </c>
    </row>
    <row r="44" spans="2:8" x14ac:dyDescent="0.25">
      <c r="B44" s="141" t="s">
        <v>532</v>
      </c>
      <c r="C44" s="134" t="s">
        <v>491</v>
      </c>
      <c r="D44" s="151" t="s">
        <v>1808</v>
      </c>
      <c r="E44" s="138" t="s">
        <v>1752</v>
      </c>
      <c r="G44" t="s">
        <v>261</v>
      </c>
      <c r="H44" s="360" t="s">
        <v>1597</v>
      </c>
    </row>
    <row r="45" spans="2:8" x14ac:dyDescent="0.25">
      <c r="B45" s="141" t="s">
        <v>532</v>
      </c>
      <c r="C45" s="134" t="s">
        <v>492</v>
      </c>
      <c r="D45" s="151" t="s">
        <v>1810</v>
      </c>
      <c r="E45" s="138" t="s">
        <v>1752</v>
      </c>
      <c r="G45" t="s">
        <v>262</v>
      </c>
      <c r="H45" s="360" t="s">
        <v>1598</v>
      </c>
    </row>
    <row r="46" spans="2:8" x14ac:dyDescent="0.25">
      <c r="B46" s="141" t="s">
        <v>532</v>
      </c>
      <c r="C46" s="134" t="s">
        <v>493</v>
      </c>
      <c r="D46" s="151" t="s">
        <v>1811</v>
      </c>
      <c r="E46" s="138" t="s">
        <v>1752</v>
      </c>
    </row>
    <row r="47" spans="2:8" x14ac:dyDescent="0.25">
      <c r="B47" s="141" t="s">
        <v>532</v>
      </c>
      <c r="C47" s="134" t="s">
        <v>495</v>
      </c>
      <c r="D47" s="151" t="s">
        <v>1812</v>
      </c>
      <c r="E47" s="138" t="s">
        <v>1752</v>
      </c>
    </row>
    <row r="48" spans="2:8" x14ac:dyDescent="0.25">
      <c r="B48" s="141" t="s">
        <v>532</v>
      </c>
      <c r="C48" s="134" t="s">
        <v>496</v>
      </c>
      <c r="D48" s="151" t="s">
        <v>1813</v>
      </c>
      <c r="E48" s="138" t="s">
        <v>1813</v>
      </c>
    </row>
    <row r="49" spans="2:5" x14ac:dyDescent="0.25">
      <c r="B49" s="141" t="s">
        <v>532</v>
      </c>
      <c r="C49" s="134" t="s">
        <v>497</v>
      </c>
      <c r="D49" s="151" t="s">
        <v>1814</v>
      </c>
      <c r="E49" s="138" t="s">
        <v>1740</v>
      </c>
    </row>
    <row r="50" spans="2:5" x14ac:dyDescent="0.25">
      <c r="B50" s="141" t="s">
        <v>532</v>
      </c>
      <c r="C50" s="134" t="s">
        <v>498</v>
      </c>
      <c r="D50" s="151" t="s">
        <v>1816</v>
      </c>
      <c r="E50" s="138" t="s">
        <v>1740</v>
      </c>
    </row>
    <row r="51" spans="2:5" x14ac:dyDescent="0.25">
      <c r="B51" s="141" t="s">
        <v>532</v>
      </c>
      <c r="C51" s="134" t="s">
        <v>499</v>
      </c>
      <c r="D51" s="151" t="s">
        <v>1815</v>
      </c>
      <c r="E51" s="138" t="s">
        <v>1740</v>
      </c>
    </row>
    <row r="52" spans="2:5" x14ac:dyDescent="0.25">
      <c r="B52" s="141" t="s">
        <v>532</v>
      </c>
      <c r="C52" s="134" t="s">
        <v>500</v>
      </c>
      <c r="D52" s="151" t="s">
        <v>1817</v>
      </c>
      <c r="E52" s="138" t="s">
        <v>1740</v>
      </c>
    </row>
    <row r="53" spans="2:5" x14ac:dyDescent="0.25">
      <c r="B53" s="141" t="s">
        <v>532</v>
      </c>
      <c r="C53" s="134" t="s">
        <v>502</v>
      </c>
      <c r="D53" s="151" t="s">
        <v>1818</v>
      </c>
      <c r="E53" s="138" t="s">
        <v>1740</v>
      </c>
    </row>
    <row r="54" spans="2:5" x14ac:dyDescent="0.25">
      <c r="B54" s="141" t="s">
        <v>532</v>
      </c>
      <c r="C54" s="134" t="s">
        <v>503</v>
      </c>
      <c r="D54" s="151" t="s">
        <v>1819</v>
      </c>
      <c r="E54" s="138" t="s">
        <v>1667</v>
      </c>
    </row>
    <row r="55" spans="2:5" x14ac:dyDescent="0.25">
      <c r="B55" s="141" t="s">
        <v>532</v>
      </c>
      <c r="C55" s="134" t="s">
        <v>504</v>
      </c>
      <c r="D55" s="151" t="s">
        <v>1820</v>
      </c>
      <c r="E55" s="138" t="s">
        <v>1667</v>
      </c>
    </row>
    <row r="56" spans="2:5" x14ac:dyDescent="0.25">
      <c r="B56" s="141" t="s">
        <v>532</v>
      </c>
      <c r="C56" s="134" t="s">
        <v>506</v>
      </c>
      <c r="D56" s="151" t="s">
        <v>1821</v>
      </c>
      <c r="E56" s="138" t="s">
        <v>1667</v>
      </c>
    </row>
    <row r="57" spans="2:5" x14ac:dyDescent="0.25">
      <c r="B57" s="141" t="s">
        <v>532</v>
      </c>
      <c r="C57" s="134" t="s">
        <v>507</v>
      </c>
      <c r="D57" s="151" t="s">
        <v>1822</v>
      </c>
      <c r="E57" s="138" t="s">
        <v>1667</v>
      </c>
    </row>
    <row r="58" spans="2:5" x14ac:dyDescent="0.25">
      <c r="B58" s="141" t="s">
        <v>532</v>
      </c>
      <c r="C58" s="134" t="s">
        <v>509</v>
      </c>
      <c r="D58" s="151" t="s">
        <v>1823</v>
      </c>
      <c r="E58" s="138" t="s">
        <v>1667</v>
      </c>
    </row>
    <row r="59" spans="2:5" x14ac:dyDescent="0.25">
      <c r="B59" s="141" t="s">
        <v>532</v>
      </c>
      <c r="C59" s="134" t="s">
        <v>510</v>
      </c>
      <c r="D59" s="151" t="s">
        <v>1824</v>
      </c>
      <c r="E59" s="138" t="s">
        <v>1667</v>
      </c>
    </row>
    <row r="60" spans="2:5" x14ac:dyDescent="0.25">
      <c r="B60" s="141" t="s">
        <v>532</v>
      </c>
      <c r="C60" s="134" t="s">
        <v>511</v>
      </c>
      <c r="D60" s="151" t="s">
        <v>1825</v>
      </c>
      <c r="E60" s="138" t="s">
        <v>1667</v>
      </c>
    </row>
    <row r="61" spans="2:5" x14ac:dyDescent="0.25">
      <c r="B61" s="141" t="s">
        <v>532</v>
      </c>
      <c r="C61" s="134" t="s">
        <v>512</v>
      </c>
      <c r="D61" s="151" t="s">
        <v>1827</v>
      </c>
      <c r="E61" s="138" t="s">
        <v>1826</v>
      </c>
    </row>
    <row r="62" spans="2:5" x14ac:dyDescent="0.25">
      <c r="B62" s="141" t="s">
        <v>532</v>
      </c>
      <c r="C62" s="134" t="s">
        <v>513</v>
      </c>
      <c r="D62" s="151" t="s">
        <v>1828</v>
      </c>
      <c r="E62" s="138" t="s">
        <v>1826</v>
      </c>
    </row>
    <row r="63" spans="2:5" x14ac:dyDescent="0.25">
      <c r="B63" s="141" t="s">
        <v>532</v>
      </c>
      <c r="C63" s="134" t="s">
        <v>514</v>
      </c>
      <c r="D63" s="151" t="s">
        <v>1829</v>
      </c>
      <c r="E63" s="138" t="s">
        <v>1826</v>
      </c>
    </row>
    <row r="64" spans="2:5" x14ac:dyDescent="0.25">
      <c r="B64" s="141" t="s">
        <v>532</v>
      </c>
      <c r="C64" s="134" t="s">
        <v>515</v>
      </c>
      <c r="D64" s="151" t="s">
        <v>1830</v>
      </c>
      <c r="E64" s="138" t="s">
        <v>1826</v>
      </c>
    </row>
    <row r="65" spans="2:5" x14ac:dyDescent="0.25">
      <c r="B65" s="141" t="s">
        <v>532</v>
      </c>
      <c r="C65" s="134" t="s">
        <v>517</v>
      </c>
      <c r="D65" s="151" t="s">
        <v>1831</v>
      </c>
      <c r="E65" s="138" t="s">
        <v>1666</v>
      </c>
    </row>
    <row r="66" spans="2:5" x14ac:dyDescent="0.25">
      <c r="B66" s="141" t="s">
        <v>532</v>
      </c>
      <c r="C66" s="134" t="s">
        <v>518</v>
      </c>
      <c r="D66" s="151" t="s">
        <v>1832</v>
      </c>
      <c r="E66" s="138" t="s">
        <v>1666</v>
      </c>
    </row>
    <row r="67" spans="2:5" ht="15.75" customHeight="1" x14ac:dyDescent="0.25">
      <c r="B67" s="141"/>
      <c r="C67" s="136"/>
      <c r="D67" s="151" t="s">
        <v>1833</v>
      </c>
      <c r="E67" s="138" t="s">
        <v>1666</v>
      </c>
    </row>
    <row r="68" spans="2:5" ht="15.75" customHeight="1" x14ac:dyDescent="0.25">
      <c r="B68" s="572"/>
      <c r="C68" s="573"/>
      <c r="D68" s="574" t="s">
        <v>1834</v>
      </c>
      <c r="E68" s="138" t="s">
        <v>1762</v>
      </c>
    </row>
    <row r="69" spans="2:5" ht="15.75" customHeight="1" x14ac:dyDescent="0.25">
      <c r="B69" s="572"/>
      <c r="C69" s="573"/>
      <c r="D69" s="574" t="s">
        <v>1835</v>
      </c>
      <c r="E69" s="138" t="s">
        <v>1762</v>
      </c>
    </row>
    <row r="70" spans="2:5" ht="15.75" customHeight="1" x14ac:dyDescent="0.25">
      <c r="B70" s="572"/>
      <c r="C70" s="573"/>
      <c r="D70" s="574" t="s">
        <v>1836</v>
      </c>
      <c r="E70" s="138" t="s">
        <v>1762</v>
      </c>
    </row>
    <row r="71" spans="2:5" ht="15.75" customHeight="1" x14ac:dyDescent="0.25">
      <c r="B71" s="572"/>
      <c r="C71" s="573"/>
      <c r="D71" s="574" t="s">
        <v>1837</v>
      </c>
      <c r="E71" s="138" t="s">
        <v>1762</v>
      </c>
    </row>
    <row r="72" spans="2:5" ht="15.75" customHeight="1" x14ac:dyDescent="0.25">
      <c r="B72" s="572"/>
      <c r="C72" s="573"/>
      <c r="D72" s="574" t="s">
        <v>1839</v>
      </c>
      <c r="E72" s="138" t="s">
        <v>1838</v>
      </c>
    </row>
    <row r="73" spans="2:5" ht="15.75" customHeight="1" x14ac:dyDescent="0.25">
      <c r="B73" s="572"/>
      <c r="C73" s="573"/>
      <c r="D73" s="574" t="s">
        <v>1840</v>
      </c>
      <c r="E73" s="138" t="s">
        <v>1838</v>
      </c>
    </row>
    <row r="74" spans="2:5" ht="15.75" customHeight="1" x14ac:dyDescent="0.25">
      <c r="B74" s="572"/>
      <c r="C74" s="573"/>
      <c r="D74" s="574" t="s">
        <v>1841</v>
      </c>
      <c r="E74" s="138" t="s">
        <v>1745</v>
      </c>
    </row>
    <row r="75" spans="2:5" ht="15.75" customHeight="1" x14ac:dyDescent="0.25">
      <c r="B75" s="572"/>
      <c r="C75" s="573"/>
      <c r="D75" s="574" t="s">
        <v>1842</v>
      </c>
      <c r="E75" s="138" t="s">
        <v>1745</v>
      </c>
    </row>
    <row r="76" spans="2:5" ht="15.75" customHeight="1" x14ac:dyDescent="0.25">
      <c r="B76" s="572"/>
      <c r="C76" s="573"/>
      <c r="D76" s="574" t="s">
        <v>1843</v>
      </c>
      <c r="E76" s="138" t="s">
        <v>1745</v>
      </c>
    </row>
    <row r="77" spans="2:5" ht="15.75" customHeight="1" x14ac:dyDescent="0.25">
      <c r="B77" s="572"/>
      <c r="C77" s="573"/>
      <c r="D77" s="574" t="s">
        <v>1845</v>
      </c>
      <c r="E77" s="138" t="s">
        <v>1844</v>
      </c>
    </row>
    <row r="78" spans="2:5" ht="15.75" customHeight="1" x14ac:dyDescent="0.25">
      <c r="B78" s="572"/>
      <c r="C78" s="573"/>
      <c r="D78" s="574" t="s">
        <v>1846</v>
      </c>
      <c r="E78" s="138" t="s">
        <v>1844</v>
      </c>
    </row>
    <row r="79" spans="2:5" ht="15.75" customHeight="1" x14ac:dyDescent="0.25">
      <c r="B79" s="572"/>
      <c r="C79" s="573"/>
      <c r="D79" s="574" t="s">
        <v>1847</v>
      </c>
      <c r="E79" s="138" t="s">
        <v>1844</v>
      </c>
    </row>
    <row r="80" spans="2:5" ht="15.75" customHeight="1" x14ac:dyDescent="0.25">
      <c r="B80" s="572"/>
      <c r="C80" s="573"/>
      <c r="D80" s="574" t="s">
        <v>1848</v>
      </c>
      <c r="E80" s="138" t="s">
        <v>1844</v>
      </c>
    </row>
    <row r="81" spans="2:5" ht="15.75" customHeight="1" x14ac:dyDescent="0.25">
      <c r="B81" s="572"/>
      <c r="C81" s="573"/>
      <c r="D81" s="574" t="s">
        <v>1850</v>
      </c>
      <c r="E81" s="138" t="s">
        <v>1849</v>
      </c>
    </row>
    <row r="82" spans="2:5" ht="15.75" customHeight="1" x14ac:dyDescent="0.25">
      <c r="B82" s="572"/>
      <c r="C82" s="573"/>
      <c r="D82" s="574" t="s">
        <v>1851</v>
      </c>
      <c r="E82" s="138" t="s">
        <v>1849</v>
      </c>
    </row>
    <row r="83" spans="2:5" ht="15.75" customHeight="1" x14ac:dyDescent="0.25">
      <c r="B83" s="572"/>
      <c r="C83" s="573"/>
      <c r="D83" s="574" t="s">
        <v>1742</v>
      </c>
      <c r="E83" s="138" t="s">
        <v>1852</v>
      </c>
    </row>
    <row r="84" spans="2:5" ht="15.75" customHeight="1" x14ac:dyDescent="0.25">
      <c r="B84" s="572"/>
      <c r="C84" s="573"/>
      <c r="D84" s="574" t="s">
        <v>1744</v>
      </c>
      <c r="E84" s="138" t="s">
        <v>1852</v>
      </c>
    </row>
    <row r="85" spans="2:5" ht="15.75" customHeight="1" x14ac:dyDescent="0.25">
      <c r="B85" s="572"/>
      <c r="C85" s="573"/>
      <c r="D85" s="574" t="s">
        <v>1746</v>
      </c>
      <c r="E85" s="138" t="s">
        <v>1852</v>
      </c>
    </row>
    <row r="86" spans="2:5" ht="15.75" customHeight="1" x14ac:dyDescent="0.25">
      <c r="B86" s="572"/>
      <c r="C86" s="573"/>
      <c r="D86" s="574" t="s">
        <v>1853</v>
      </c>
      <c r="E86" s="138" t="s">
        <v>1668</v>
      </c>
    </row>
    <row r="87" spans="2:5" ht="15.75" customHeight="1" x14ac:dyDescent="0.25">
      <c r="B87" s="572"/>
      <c r="C87" s="573"/>
      <c r="D87" s="574" t="s">
        <v>1854</v>
      </c>
      <c r="E87" s="138" t="s">
        <v>1668</v>
      </c>
    </row>
    <row r="88" spans="2:5" ht="15.75" customHeight="1" x14ac:dyDescent="0.25">
      <c r="B88" s="572"/>
      <c r="C88" s="573"/>
      <c r="D88" s="574" t="s">
        <v>1855</v>
      </c>
      <c r="E88" s="138" t="s">
        <v>1668</v>
      </c>
    </row>
    <row r="89" spans="2:5" ht="15.75" customHeight="1" x14ac:dyDescent="0.25">
      <c r="B89" s="572"/>
      <c r="C89" s="573"/>
      <c r="D89" s="574" t="s">
        <v>1856</v>
      </c>
      <c r="E89" s="138" t="s">
        <v>1668</v>
      </c>
    </row>
    <row r="90" spans="2:5" ht="15.75" customHeight="1" x14ac:dyDescent="0.25">
      <c r="B90" s="572"/>
      <c r="C90" s="573"/>
      <c r="D90" s="574" t="s">
        <v>1858</v>
      </c>
      <c r="E90" s="138" t="s">
        <v>1857</v>
      </c>
    </row>
    <row r="91" spans="2:5" ht="15.75" customHeight="1" x14ac:dyDescent="0.25">
      <c r="B91" s="572"/>
      <c r="C91" s="573"/>
      <c r="D91" s="574" t="s">
        <v>1859</v>
      </c>
      <c r="E91" s="138" t="s">
        <v>1857</v>
      </c>
    </row>
    <row r="92" spans="2:5" ht="15.75" customHeight="1" x14ac:dyDescent="0.25">
      <c r="B92" s="572"/>
      <c r="C92" s="573"/>
      <c r="D92" s="574" t="s">
        <v>1860</v>
      </c>
      <c r="E92" s="138" t="s">
        <v>1857</v>
      </c>
    </row>
    <row r="93" spans="2:5" ht="15.75" customHeight="1" x14ac:dyDescent="0.25">
      <c r="B93" s="572"/>
      <c r="C93" s="573"/>
      <c r="D93" s="574" t="s">
        <v>1861</v>
      </c>
      <c r="E93" s="138" t="s">
        <v>1857</v>
      </c>
    </row>
    <row r="94" spans="2:5" x14ac:dyDescent="0.25">
      <c r="B94" s="572"/>
      <c r="C94" s="573"/>
      <c r="D94" s="574" t="s">
        <v>1877</v>
      </c>
      <c r="E94" s="138" t="s">
        <v>1876</v>
      </c>
    </row>
    <row r="95" spans="2:5" x14ac:dyDescent="0.25">
      <c r="B95" s="572"/>
      <c r="C95" s="573"/>
      <c r="D95" s="574"/>
      <c r="E95" s="138"/>
    </row>
    <row r="96" spans="2:5" ht="15.75" thickBot="1" x14ac:dyDescent="0.3">
      <c r="B96" s="143"/>
      <c r="C96" s="152"/>
      <c r="D96" s="144"/>
    </row>
    <row r="98" spans="2:4" ht="15.75" thickBot="1" x14ac:dyDescent="0.3"/>
    <row r="99" spans="2:4" x14ac:dyDescent="0.25">
      <c r="B99" s="139" t="s">
        <v>533</v>
      </c>
      <c r="C99" s="149" t="s">
        <v>1862</v>
      </c>
      <c r="D99" s="150" t="str">
        <f>+E36</f>
        <v>Dirección de Comunicaciones</v>
      </c>
    </row>
    <row r="100" spans="2:4" x14ac:dyDescent="0.25">
      <c r="B100" s="141" t="s">
        <v>533</v>
      </c>
      <c r="C100" s="134" t="s">
        <v>521</v>
      </c>
      <c r="D100" s="151" t="str">
        <f>+E39</f>
        <v>Dirección Jurídica</v>
      </c>
    </row>
    <row r="101" spans="2:4" x14ac:dyDescent="0.25">
      <c r="B101" s="141" t="s">
        <v>533</v>
      </c>
      <c r="C101" s="134" t="s">
        <v>525</v>
      </c>
      <c r="D101" s="151" t="str">
        <f>+E41</f>
        <v>Oficina Acceso a la Información</v>
      </c>
    </row>
    <row r="102" spans="2:4" x14ac:dyDescent="0.25">
      <c r="B102" s="141" t="s">
        <v>533</v>
      </c>
      <c r="C102" s="134" t="s">
        <v>1864</v>
      </c>
      <c r="D102" s="151" t="str">
        <f>+E42</f>
        <v>Dirección Recursos Humanos</v>
      </c>
    </row>
    <row r="103" spans="2:4" x14ac:dyDescent="0.25">
      <c r="B103" s="141" t="s">
        <v>533</v>
      </c>
      <c r="C103" s="134" t="s">
        <v>1865</v>
      </c>
      <c r="D103" s="151" t="str">
        <f>+E48</f>
        <v>Dirección de Fiscalización y Control</v>
      </c>
    </row>
    <row r="104" spans="2:4" x14ac:dyDescent="0.25">
      <c r="B104" s="141" t="s">
        <v>533</v>
      </c>
      <c r="C104" s="134" t="s">
        <v>1866</v>
      </c>
      <c r="D104" s="151" t="str">
        <f>+E49</f>
        <v>Dirección Planificación y Desarrollo</v>
      </c>
    </row>
    <row r="105" spans="2:4" x14ac:dyDescent="0.25">
      <c r="B105" s="141" t="s">
        <v>533</v>
      </c>
      <c r="C105" s="134" t="s">
        <v>1863</v>
      </c>
      <c r="D105" s="151" t="str">
        <f>+E54</f>
        <v>Dirección Administrativa</v>
      </c>
    </row>
    <row r="106" spans="2:4" x14ac:dyDescent="0.25">
      <c r="B106" s="141" t="s">
        <v>533</v>
      </c>
      <c r="C106" s="134" t="s">
        <v>1870</v>
      </c>
      <c r="D106" s="151" t="str">
        <f>+E61</f>
        <v>Dirección de Tecnologías de la Información y Comunicación</v>
      </c>
    </row>
    <row r="107" spans="2:4" x14ac:dyDescent="0.25">
      <c r="B107" s="141" t="s">
        <v>533</v>
      </c>
      <c r="C107" s="134" t="s">
        <v>1871</v>
      </c>
      <c r="D107" s="151" t="str">
        <f>+E65</f>
        <v>Dirección Financiera</v>
      </c>
    </row>
    <row r="108" spans="2:4" x14ac:dyDescent="0.25">
      <c r="B108" s="141" t="s">
        <v>533</v>
      </c>
      <c r="C108" s="134" t="s">
        <v>1867</v>
      </c>
      <c r="D108" s="151" t="str">
        <f>+E68</f>
        <v>Dirección Emergencias Médicas</v>
      </c>
    </row>
    <row r="109" spans="2:4" x14ac:dyDescent="0.25">
      <c r="B109" s="141" t="s">
        <v>533</v>
      </c>
      <c r="C109" s="134" t="s">
        <v>1868</v>
      </c>
      <c r="D109" s="151" t="str">
        <f>+E72</f>
        <v>Dirección Medicamentos e Insumos</v>
      </c>
    </row>
    <row r="110" spans="2:4" x14ac:dyDescent="0.25">
      <c r="B110" s="141" t="s">
        <v>533</v>
      </c>
      <c r="C110" s="134" t="s">
        <v>1869</v>
      </c>
      <c r="D110" s="151" t="str">
        <f>+E75</f>
        <v>Dirección Gestión de la Información</v>
      </c>
    </row>
    <row r="111" spans="2:4" x14ac:dyDescent="0.25">
      <c r="B111" s="141" t="s">
        <v>533</v>
      </c>
      <c r="C111" s="134" t="s">
        <v>1884</v>
      </c>
      <c r="D111" s="151" t="str">
        <f>+E77</f>
        <v>Dirección Gestión de Calidad en los Servicios de Salud</v>
      </c>
    </row>
    <row r="112" spans="2:4" x14ac:dyDescent="0.25">
      <c r="B112" s="141" t="s">
        <v>533</v>
      </c>
      <c r="C112" s="134" t="s">
        <v>1872</v>
      </c>
      <c r="D112" s="151" t="str">
        <f>+E81</f>
        <v xml:space="preserve">Dirección Materno, Infantil y Adolescentes </v>
      </c>
    </row>
    <row r="113" spans="2:4" x14ac:dyDescent="0.25">
      <c r="B113" s="141" t="s">
        <v>533</v>
      </c>
      <c r="C113" s="134" t="s">
        <v>1873</v>
      </c>
      <c r="D113" s="151" t="str">
        <f>+E83</f>
        <v xml:space="preserve">Dirección de Asistencia a la Red de Servicios de Salud </v>
      </c>
    </row>
    <row r="114" spans="2:4" x14ac:dyDescent="0.25">
      <c r="B114" s="141" t="s">
        <v>533</v>
      </c>
      <c r="C114" s="134" t="s">
        <v>1874</v>
      </c>
      <c r="D114" s="151" t="str">
        <f>+E86</f>
        <v>Dirección Centros Hospitalarios</v>
      </c>
    </row>
    <row r="115" spans="2:4" x14ac:dyDescent="0.25">
      <c r="B115" s="141" t="s">
        <v>533</v>
      </c>
      <c r="C115" s="134" t="s">
        <v>1875</v>
      </c>
      <c r="D115" s="151" t="str">
        <f>+E90</f>
        <v>Dirección Primer Nivel de Atención</v>
      </c>
    </row>
    <row r="116" spans="2:4" x14ac:dyDescent="0.25">
      <c r="B116" s="141"/>
      <c r="C116" s="134" t="s">
        <v>1878</v>
      </c>
      <c r="D116" s="151" t="str">
        <f>+E94</f>
        <v>Seguridad</v>
      </c>
    </row>
    <row r="117" spans="2:4" x14ac:dyDescent="0.25">
      <c r="B117" s="141"/>
      <c r="C117" s="134"/>
      <c r="D117" s="151"/>
    </row>
    <row r="118" spans="2:4" x14ac:dyDescent="0.25">
      <c r="B118" s="141"/>
      <c r="C118" s="136"/>
      <c r="D118" s="142"/>
    </row>
    <row r="119" spans="2:4" ht="15.75" thickBot="1" x14ac:dyDescent="0.3">
      <c r="B119" s="143"/>
      <c r="C119" s="152"/>
      <c r="D119" s="144"/>
    </row>
    <row r="122" spans="2:4" x14ac:dyDescent="0.25">
      <c r="B122" s="136" t="s">
        <v>530</v>
      </c>
      <c r="C122" s="136"/>
      <c r="D122" s="136"/>
    </row>
    <row r="123" spans="2:4" x14ac:dyDescent="0.25">
      <c r="B123" s="136"/>
      <c r="C123" s="136"/>
      <c r="D123" s="136"/>
    </row>
    <row r="124" spans="2:4" x14ac:dyDescent="0.25">
      <c r="B124" s="136"/>
      <c r="C124" s="136"/>
      <c r="D124" s="136"/>
    </row>
    <row r="126" spans="2:4" x14ac:dyDescent="0.25">
      <c r="B126" s="136" t="s">
        <v>537</v>
      </c>
      <c r="C126" s="134" t="s">
        <v>525</v>
      </c>
      <c r="D126" s="134" t="s">
        <v>526</v>
      </c>
    </row>
    <row r="127" spans="2:4" x14ac:dyDescent="0.25">
      <c r="B127" s="136" t="s">
        <v>537</v>
      </c>
      <c r="C127" s="134" t="s">
        <v>527</v>
      </c>
      <c r="D127" s="134" t="s">
        <v>528</v>
      </c>
    </row>
    <row r="128" spans="2:4" x14ac:dyDescent="0.25">
      <c r="B128" s="136"/>
      <c r="C128" s="136"/>
      <c r="D128" s="136"/>
    </row>
    <row r="129" spans="1:13" x14ac:dyDescent="0.25">
      <c r="B129" s="136"/>
      <c r="C129" s="136"/>
      <c r="D129" s="136"/>
    </row>
    <row r="134" spans="1:13" ht="15.75" thickBot="1" x14ac:dyDescent="0.3"/>
    <row r="135" spans="1:13" ht="15.75" thickBot="1" x14ac:dyDescent="0.3">
      <c r="B135" s="181" t="s">
        <v>545</v>
      </c>
      <c r="C135" s="182"/>
      <c r="D135" s="183"/>
      <c r="E135" s="183"/>
    </row>
    <row r="136" spans="1:13" x14ac:dyDescent="0.25">
      <c r="A136" s="135" t="s">
        <v>541</v>
      </c>
      <c r="B136" s="145" t="s">
        <v>542</v>
      </c>
      <c r="C136" s="145" t="s">
        <v>579</v>
      </c>
      <c r="D136" s="180" t="s">
        <v>685</v>
      </c>
      <c r="E136" s="180">
        <v>1</v>
      </c>
    </row>
    <row r="137" spans="1:13" x14ac:dyDescent="0.25">
      <c r="B137" s="136" t="s">
        <v>478</v>
      </c>
      <c r="C137" s="136" t="s">
        <v>580</v>
      </c>
      <c r="D137" s="136" t="s">
        <v>686</v>
      </c>
      <c r="E137" s="136">
        <v>2</v>
      </c>
    </row>
    <row r="138" spans="1:13" x14ac:dyDescent="0.25">
      <c r="B138" s="136" t="s">
        <v>543</v>
      </c>
      <c r="C138" s="136" t="s">
        <v>578</v>
      </c>
      <c r="D138" s="136" t="s">
        <v>687</v>
      </c>
      <c r="E138" s="136">
        <v>3</v>
      </c>
    </row>
    <row r="139" spans="1:13" x14ac:dyDescent="0.25">
      <c r="B139" s="136" t="s">
        <v>544</v>
      </c>
      <c r="C139" s="136" t="s">
        <v>584</v>
      </c>
      <c r="D139" s="179" t="s">
        <v>688</v>
      </c>
      <c r="E139" s="179">
        <v>4</v>
      </c>
    </row>
    <row r="140" spans="1:13" x14ac:dyDescent="0.25">
      <c r="B140" s="136" t="s">
        <v>524</v>
      </c>
      <c r="C140" s="136" t="s">
        <v>581</v>
      </c>
      <c r="D140" s="179" t="s">
        <v>689</v>
      </c>
      <c r="E140" s="179">
        <v>5</v>
      </c>
    </row>
    <row r="142" spans="1:13" ht="15.75" thickBot="1" x14ac:dyDescent="0.3"/>
    <row r="143" spans="1:13" ht="15.75" thickBot="1" x14ac:dyDescent="0.3">
      <c r="B143" s="178" t="s">
        <v>546</v>
      </c>
      <c r="C143" s="137"/>
      <c r="D143" s="137"/>
      <c r="E143" s="178" t="s">
        <v>578</v>
      </c>
      <c r="F143" s="137"/>
      <c r="I143" s="137"/>
      <c r="L143" s="137"/>
      <c r="M143" s="137"/>
    </row>
    <row r="144" spans="1:13" x14ac:dyDescent="0.25">
      <c r="A144" s="135" t="s">
        <v>541</v>
      </c>
      <c r="B144" s="145" t="s">
        <v>547</v>
      </c>
      <c r="C144" s="135">
        <v>1</v>
      </c>
      <c r="D144" s="135" t="s">
        <v>541</v>
      </c>
      <c r="E144" s="180" t="s">
        <v>508</v>
      </c>
      <c r="F144" s="135">
        <v>1</v>
      </c>
    </row>
    <row r="145" spans="2:6" x14ac:dyDescent="0.25">
      <c r="B145" s="136" t="s">
        <v>548</v>
      </c>
      <c r="C145" s="135">
        <v>2</v>
      </c>
      <c r="E145" s="136" t="s">
        <v>569</v>
      </c>
      <c r="F145" s="135">
        <v>2</v>
      </c>
    </row>
    <row r="146" spans="2:6" x14ac:dyDescent="0.25">
      <c r="B146" s="136" t="s">
        <v>522</v>
      </c>
      <c r="C146" s="135">
        <v>3</v>
      </c>
      <c r="E146" s="136" t="s">
        <v>486</v>
      </c>
      <c r="F146" s="135">
        <v>3</v>
      </c>
    </row>
    <row r="147" spans="2:6" x14ac:dyDescent="0.25">
      <c r="B147" s="136" t="s">
        <v>549</v>
      </c>
      <c r="C147" s="135">
        <v>4</v>
      </c>
      <c r="E147" s="136" t="s">
        <v>570</v>
      </c>
      <c r="F147" s="135">
        <v>4</v>
      </c>
    </row>
    <row r="148" spans="2:6" x14ac:dyDescent="0.25">
      <c r="B148" s="136" t="s">
        <v>550</v>
      </c>
      <c r="C148" s="135">
        <v>5</v>
      </c>
      <c r="E148" s="136" t="s">
        <v>571</v>
      </c>
      <c r="F148" s="135">
        <v>5</v>
      </c>
    </row>
    <row r="149" spans="2:6" x14ac:dyDescent="0.25">
      <c r="B149" s="136" t="s">
        <v>551</v>
      </c>
      <c r="C149" s="135">
        <v>6</v>
      </c>
      <c r="E149" s="136" t="s">
        <v>572</v>
      </c>
      <c r="F149" s="135">
        <v>6</v>
      </c>
    </row>
    <row r="150" spans="2:6" x14ac:dyDescent="0.25">
      <c r="B150" s="136" t="s">
        <v>552</v>
      </c>
      <c r="C150" s="135">
        <v>7</v>
      </c>
      <c r="E150" s="136" t="s">
        <v>573</v>
      </c>
      <c r="F150" s="135">
        <v>7</v>
      </c>
    </row>
    <row r="151" spans="2:6" x14ac:dyDescent="0.25">
      <c r="B151" s="136" t="s">
        <v>553</v>
      </c>
      <c r="C151" s="135">
        <v>8</v>
      </c>
      <c r="E151" s="136" t="s">
        <v>574</v>
      </c>
      <c r="F151" s="135">
        <v>8</v>
      </c>
    </row>
    <row r="152" spans="2:6" x14ac:dyDescent="0.25">
      <c r="B152" s="136" t="s">
        <v>554</v>
      </c>
      <c r="C152" s="135">
        <v>9</v>
      </c>
      <c r="E152" s="136" t="s">
        <v>575</v>
      </c>
      <c r="F152" s="135">
        <v>9</v>
      </c>
    </row>
    <row r="153" spans="2:6" x14ac:dyDescent="0.25">
      <c r="B153" s="136" t="s">
        <v>555</v>
      </c>
      <c r="C153" s="135">
        <v>10</v>
      </c>
      <c r="E153" s="136" t="s">
        <v>516</v>
      </c>
      <c r="F153" s="135">
        <v>10</v>
      </c>
    </row>
    <row r="154" spans="2:6" x14ac:dyDescent="0.25">
      <c r="B154" s="136" t="s">
        <v>556</v>
      </c>
      <c r="C154" s="135">
        <v>11</v>
      </c>
      <c r="E154" s="136" t="s">
        <v>494</v>
      </c>
      <c r="F154" s="135">
        <v>11</v>
      </c>
    </row>
    <row r="155" spans="2:6" x14ac:dyDescent="0.25">
      <c r="B155" s="136" t="s">
        <v>557</v>
      </c>
      <c r="C155" s="135">
        <v>12</v>
      </c>
      <c r="E155" s="136" t="s">
        <v>576</v>
      </c>
      <c r="F155" s="135">
        <v>12</v>
      </c>
    </row>
    <row r="156" spans="2:6" x14ac:dyDescent="0.25">
      <c r="B156" s="136" t="s">
        <v>558</v>
      </c>
      <c r="C156" s="135">
        <v>13</v>
      </c>
      <c r="E156" s="136" t="s">
        <v>577</v>
      </c>
      <c r="F156" s="135">
        <v>13</v>
      </c>
    </row>
    <row r="157" spans="2:6" x14ac:dyDescent="0.25">
      <c r="B157" s="136" t="s">
        <v>501</v>
      </c>
      <c r="C157" s="135">
        <v>14</v>
      </c>
      <c r="E157" s="136" t="s">
        <v>505</v>
      </c>
      <c r="F157" s="135">
        <v>14</v>
      </c>
    </row>
    <row r="158" spans="2:6" x14ac:dyDescent="0.25">
      <c r="B158" s="136" t="s">
        <v>559</v>
      </c>
      <c r="C158" s="135">
        <v>15</v>
      </c>
      <c r="E158" s="136" t="s">
        <v>489</v>
      </c>
      <c r="F158" s="135">
        <v>15</v>
      </c>
    </row>
    <row r="159" spans="2:6" x14ac:dyDescent="0.25">
      <c r="B159" s="136" t="s">
        <v>560</v>
      </c>
      <c r="C159" s="135">
        <v>16</v>
      </c>
      <c r="E159" s="136"/>
    </row>
    <row r="160" spans="2:6" x14ac:dyDescent="0.25">
      <c r="B160" s="136" t="s">
        <v>561</v>
      </c>
      <c r="C160" s="135">
        <v>17</v>
      </c>
      <c r="E160" s="136"/>
    </row>
    <row r="161" spans="2:8" ht="15.75" thickBot="1" x14ac:dyDescent="0.3">
      <c r="B161" s="136" t="s">
        <v>562</v>
      </c>
      <c r="C161" s="135">
        <v>18</v>
      </c>
    </row>
    <row r="162" spans="2:8" x14ac:dyDescent="0.25">
      <c r="B162" s="136" t="s">
        <v>563</v>
      </c>
      <c r="C162" s="135">
        <v>19</v>
      </c>
      <c r="D162" s="137"/>
      <c r="E162" s="184" t="s">
        <v>579</v>
      </c>
    </row>
    <row r="163" spans="2:8" x14ac:dyDescent="0.25">
      <c r="B163" s="136" t="s">
        <v>564</v>
      </c>
      <c r="C163" s="135">
        <v>20</v>
      </c>
      <c r="D163" s="138" t="s">
        <v>541</v>
      </c>
      <c r="E163" s="179" t="s">
        <v>585</v>
      </c>
      <c r="F163" s="135">
        <v>1</v>
      </c>
    </row>
    <row r="164" spans="2:8" x14ac:dyDescent="0.25">
      <c r="B164" s="136" t="s">
        <v>565</v>
      </c>
      <c r="C164" s="135">
        <v>21</v>
      </c>
      <c r="E164" s="136"/>
    </row>
    <row r="165" spans="2:8" x14ac:dyDescent="0.25">
      <c r="B165" s="136" t="s">
        <v>566</v>
      </c>
      <c r="C165" s="135">
        <v>22</v>
      </c>
      <c r="E165" s="136"/>
    </row>
    <row r="166" spans="2:8" x14ac:dyDescent="0.25">
      <c r="B166" s="136" t="s">
        <v>484</v>
      </c>
      <c r="C166" s="135">
        <v>23</v>
      </c>
    </row>
    <row r="167" spans="2:8" ht="15.75" thickBot="1" x14ac:dyDescent="0.3">
      <c r="B167" s="136" t="s">
        <v>481</v>
      </c>
      <c r="C167" s="135">
        <v>24</v>
      </c>
    </row>
    <row r="168" spans="2:8" ht="15.75" thickBot="1" x14ac:dyDescent="0.3">
      <c r="B168" s="136" t="s">
        <v>567</v>
      </c>
      <c r="C168" s="135">
        <v>25</v>
      </c>
      <c r="D168" s="137"/>
      <c r="G168" s="178" t="s">
        <v>580</v>
      </c>
    </row>
    <row r="169" spans="2:8" x14ac:dyDescent="0.25">
      <c r="B169" s="136" t="s">
        <v>568</v>
      </c>
      <c r="C169" s="135">
        <v>26</v>
      </c>
      <c r="D169" s="135" t="s">
        <v>541</v>
      </c>
      <c r="G169" s="145" t="s">
        <v>1587</v>
      </c>
      <c r="H169" s="135">
        <v>1</v>
      </c>
    </row>
    <row r="170" spans="2:8" x14ac:dyDescent="0.25">
      <c r="B170" s="136"/>
      <c r="G170" s="136" t="s">
        <v>705</v>
      </c>
      <c r="H170" s="135">
        <v>2</v>
      </c>
    </row>
    <row r="171" spans="2:8" x14ac:dyDescent="0.25">
      <c r="B171" s="136"/>
      <c r="G171" s="179" t="s">
        <v>1593</v>
      </c>
      <c r="H171" s="135">
        <v>3</v>
      </c>
    </row>
    <row r="172" spans="2:8" x14ac:dyDescent="0.25">
      <c r="B172" s="136"/>
      <c r="G172" s="179" t="s">
        <v>548</v>
      </c>
      <c r="H172" s="135">
        <v>4</v>
      </c>
    </row>
    <row r="173" spans="2:8" x14ac:dyDescent="0.25">
      <c r="G173" s="136" t="s">
        <v>704</v>
      </c>
      <c r="H173" s="135">
        <v>5</v>
      </c>
    </row>
    <row r="174" spans="2:8" x14ac:dyDescent="0.25">
      <c r="G174" s="136" t="s">
        <v>1588</v>
      </c>
      <c r="H174" s="135">
        <v>6</v>
      </c>
    </row>
    <row r="175" spans="2:8" x14ac:dyDescent="0.25">
      <c r="G175" s="401" t="s">
        <v>523</v>
      </c>
      <c r="H175" s="135">
        <v>7</v>
      </c>
    </row>
    <row r="176" spans="2:8" ht="15.75" thickBot="1" x14ac:dyDescent="0.3">
      <c r="G176" s="400" t="s">
        <v>1590</v>
      </c>
      <c r="H176" s="135">
        <v>8</v>
      </c>
    </row>
    <row r="177" spans="2:8" ht="15.75" thickBot="1" x14ac:dyDescent="0.3">
      <c r="D177" s="137"/>
      <c r="E177" s="178" t="s">
        <v>581</v>
      </c>
      <c r="G177" s="400" t="s">
        <v>1591</v>
      </c>
      <c r="H177" s="135">
        <v>9</v>
      </c>
    </row>
    <row r="178" spans="2:8" x14ac:dyDescent="0.25">
      <c r="D178" s="135" t="s">
        <v>541</v>
      </c>
      <c r="E178" s="145" t="s">
        <v>582</v>
      </c>
      <c r="F178" s="135">
        <v>1</v>
      </c>
      <c r="G178" s="401" t="s">
        <v>575</v>
      </c>
      <c r="H178" s="135">
        <v>10</v>
      </c>
    </row>
    <row r="179" spans="2:8" x14ac:dyDescent="0.25">
      <c r="E179" s="136" t="s">
        <v>583</v>
      </c>
      <c r="F179" s="135">
        <v>2</v>
      </c>
      <c r="G179" s="400" t="s">
        <v>1589</v>
      </c>
      <c r="H179" s="135">
        <v>11</v>
      </c>
    </row>
    <row r="180" spans="2:8" x14ac:dyDescent="0.25">
      <c r="E180" s="136"/>
      <c r="G180" s="400" t="s">
        <v>1592</v>
      </c>
      <c r="H180" s="135">
        <v>12</v>
      </c>
    </row>
    <row r="185" spans="2:8" ht="15.75" thickBot="1" x14ac:dyDescent="0.3"/>
    <row r="186" spans="2:8" ht="15.75" thickBot="1" x14ac:dyDescent="0.3">
      <c r="B186" s="178" t="s">
        <v>591</v>
      </c>
    </row>
    <row r="187" spans="2:8" x14ac:dyDescent="0.25">
      <c r="B187" s="177" t="s">
        <v>431</v>
      </c>
      <c r="C187" s="135">
        <v>1</v>
      </c>
    </row>
    <row r="188" spans="2:8" x14ac:dyDescent="0.25">
      <c r="B188" s="176" t="s">
        <v>432</v>
      </c>
      <c r="C188" s="135">
        <v>2</v>
      </c>
    </row>
    <row r="189" spans="2:8" x14ac:dyDescent="0.25">
      <c r="B189" s="176" t="s">
        <v>433</v>
      </c>
      <c r="C189" s="135">
        <v>3</v>
      </c>
    </row>
    <row r="190" spans="2:8" x14ac:dyDescent="0.25">
      <c r="B190" s="176" t="s">
        <v>434</v>
      </c>
      <c r="C190" s="135">
        <v>4</v>
      </c>
    </row>
    <row r="191" spans="2:8" x14ac:dyDescent="0.25">
      <c r="B191" s="176" t="s">
        <v>435</v>
      </c>
      <c r="C191" s="135">
        <v>5</v>
      </c>
    </row>
    <row r="192" spans="2:8" x14ac:dyDescent="0.25">
      <c r="B192" s="176" t="s">
        <v>436</v>
      </c>
      <c r="C192" s="135">
        <v>6</v>
      </c>
    </row>
    <row r="193" spans="2:3" x14ac:dyDescent="0.25">
      <c r="B193" s="176" t="s">
        <v>437</v>
      </c>
      <c r="C193" s="135">
        <v>7</v>
      </c>
    </row>
    <row r="194" spans="2:3" x14ac:dyDescent="0.25">
      <c r="B194" s="176" t="s">
        <v>438</v>
      </c>
      <c r="C194" s="135">
        <v>8</v>
      </c>
    </row>
    <row r="195" spans="2:3" x14ac:dyDescent="0.25">
      <c r="B195" s="176" t="s">
        <v>439</v>
      </c>
      <c r="C195" s="135">
        <v>9</v>
      </c>
    </row>
    <row r="196" spans="2:3" x14ac:dyDescent="0.25">
      <c r="B196" s="176" t="s">
        <v>440</v>
      </c>
      <c r="C196" s="135">
        <v>10</v>
      </c>
    </row>
    <row r="197" spans="2:3" x14ac:dyDescent="0.25">
      <c r="B197" s="176" t="s">
        <v>441</v>
      </c>
      <c r="C197" s="135">
        <v>11</v>
      </c>
    </row>
    <row r="198" spans="2:3" x14ac:dyDescent="0.25">
      <c r="B198" s="176" t="s">
        <v>442</v>
      </c>
      <c r="C198" s="135">
        <v>12</v>
      </c>
    </row>
    <row r="199" spans="2:3" x14ac:dyDescent="0.25">
      <c r="B199" s="176" t="s">
        <v>443</v>
      </c>
      <c r="C199" s="135">
        <v>13</v>
      </c>
    </row>
    <row r="200" spans="2:3" x14ac:dyDescent="0.25">
      <c r="B200" s="176" t="s">
        <v>444</v>
      </c>
      <c r="C200" s="135">
        <v>14</v>
      </c>
    </row>
    <row r="201" spans="2:3" x14ac:dyDescent="0.25">
      <c r="B201" s="176" t="s">
        <v>445</v>
      </c>
      <c r="C201" s="135">
        <v>15</v>
      </c>
    </row>
    <row r="202" spans="2:3" x14ac:dyDescent="0.25">
      <c r="B202" s="176" t="s">
        <v>446</v>
      </c>
      <c r="C202" s="135">
        <v>16</v>
      </c>
    </row>
    <row r="203" spans="2:3" x14ac:dyDescent="0.25">
      <c r="B203" s="176" t="s">
        <v>447</v>
      </c>
      <c r="C203" s="135">
        <v>17</v>
      </c>
    </row>
    <row r="204" spans="2:3" x14ac:dyDescent="0.25">
      <c r="B204" s="176" t="s">
        <v>275</v>
      </c>
      <c r="C204" s="135">
        <v>18</v>
      </c>
    </row>
    <row r="205" spans="2:3" x14ac:dyDescent="0.25">
      <c r="B205" s="176" t="s">
        <v>448</v>
      </c>
      <c r="C205" s="135">
        <v>19</v>
      </c>
    </row>
    <row r="206" spans="2:3" x14ac:dyDescent="0.25">
      <c r="B206" s="136"/>
    </row>
  </sheetData>
  <sortState ref="G169:G180">
    <sortCondition ref="G169:G180"/>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A112"/>
  <sheetViews>
    <sheetView showGridLines="0" view="pageBreakPreview" zoomScale="95" zoomScaleNormal="80" zoomScaleSheetLayoutView="95" workbookViewId="0">
      <selection activeCell="AG1" sqref="AG1:AG1048576"/>
    </sheetView>
  </sheetViews>
  <sheetFormatPr defaultColWidth="11.42578125" defaultRowHeight="12.75" x14ac:dyDescent="0.2"/>
  <cols>
    <col min="1" max="1" width="3.42578125" style="481" customWidth="1"/>
    <col min="2" max="2" width="11.42578125" style="481" hidden="1" customWidth="1"/>
    <col min="3" max="3" width="15" style="481" hidden="1" customWidth="1"/>
    <col min="4" max="4" width="14.5703125" style="481" hidden="1" customWidth="1"/>
    <col min="5" max="5" width="11.42578125" style="481" hidden="1" customWidth="1"/>
    <col min="6" max="6" width="45.85546875" style="483" customWidth="1"/>
    <col min="7" max="7" width="11.140625" style="483" hidden="1" customWidth="1"/>
    <col min="8" max="8" width="32.42578125" style="483" customWidth="1"/>
    <col min="9" max="9" width="12.140625" style="483" hidden="1" customWidth="1"/>
    <col min="10" max="10" width="44.42578125" style="483" customWidth="1"/>
    <col min="11" max="11" width="31" style="483" customWidth="1"/>
    <col min="12" max="12" width="25.140625" style="483" customWidth="1"/>
    <col min="13" max="13" width="14.42578125" style="483" hidden="1" customWidth="1"/>
    <col min="14" max="14" width="9.5703125" style="500" customWidth="1"/>
    <col min="15" max="15" width="9.7109375" style="483" customWidth="1"/>
    <col min="16" max="16" width="8.85546875" style="663" hidden="1" customWidth="1"/>
    <col min="17" max="17" width="4.140625" style="663" hidden="1" customWidth="1"/>
    <col min="18" max="18" width="15.42578125" style="663" hidden="1" customWidth="1"/>
    <col min="19" max="19" width="13.7109375" style="663" hidden="1" customWidth="1"/>
    <col min="20" max="21" width="6.85546875" style="663" hidden="1" customWidth="1"/>
    <col min="22" max="22" width="6.85546875" style="665" hidden="1" customWidth="1"/>
    <col min="23" max="23" width="18.42578125" style="665" hidden="1" customWidth="1"/>
    <col min="24" max="25" width="8.140625" style="665" hidden="1" customWidth="1"/>
    <col min="26" max="27" width="14.42578125" style="665" hidden="1" customWidth="1"/>
    <col min="28" max="28" width="14.42578125" style="485" hidden="1" customWidth="1"/>
    <col min="29" max="29" width="25.140625" style="485" customWidth="1"/>
    <col min="30" max="30" width="16.42578125" style="485" hidden="1" customWidth="1"/>
    <col min="31" max="31" width="23.140625" style="485" hidden="1" customWidth="1"/>
    <col min="32" max="32" width="3.5703125" style="485" hidden="1" customWidth="1"/>
    <col min="33" max="33" width="19.28515625" style="689" hidden="1" customWidth="1"/>
    <col min="34" max="40" width="11.42578125" style="485"/>
    <col min="41" max="44" width="11.42578125" style="486"/>
    <col min="45" max="52" width="11.42578125" style="487"/>
    <col min="53" max="16384" width="11.42578125" style="481"/>
  </cols>
  <sheetData>
    <row r="1" spans="1:53" x14ac:dyDescent="0.2">
      <c r="F1" s="482"/>
      <c r="K1" s="158"/>
      <c r="L1" s="158"/>
      <c r="M1" s="158"/>
      <c r="N1" s="484"/>
      <c r="O1" s="158"/>
      <c r="P1" s="662"/>
    </row>
    <row r="2" spans="1:53" ht="51.75" customHeight="1" x14ac:dyDescent="0.2">
      <c r="A2" s="483"/>
      <c r="B2" s="483"/>
      <c r="C2" s="483"/>
      <c r="D2" s="483"/>
      <c r="E2" s="483"/>
      <c r="F2" s="155"/>
      <c r="G2" s="158"/>
      <c r="K2" s="158"/>
      <c r="L2" s="684" t="s">
        <v>2435</v>
      </c>
      <c r="M2" s="702">
        <v>2023</v>
      </c>
      <c r="N2" s="703"/>
      <c r="O2" s="703"/>
      <c r="P2" s="703"/>
      <c r="Q2" s="703"/>
      <c r="R2" s="664"/>
      <c r="S2" s="664"/>
      <c r="AC2" s="486"/>
    </row>
    <row r="3" spans="1:53" ht="26.25" x14ac:dyDescent="0.4">
      <c r="A3" s="483"/>
      <c r="B3" s="483"/>
      <c r="C3" s="483"/>
      <c r="D3" s="483"/>
      <c r="E3" s="483"/>
      <c r="F3" s="155"/>
      <c r="G3" s="155"/>
      <c r="H3" s="155"/>
      <c r="I3" s="155"/>
      <c r="J3" s="155" t="s">
        <v>2061</v>
      </c>
      <c r="K3" s="708" t="s">
        <v>2436</v>
      </c>
      <c r="L3" s="708"/>
      <c r="M3" s="708"/>
      <c r="N3" s="708"/>
      <c r="O3" s="708"/>
      <c r="P3" s="489"/>
      <c r="Q3" s="489"/>
      <c r="R3" s="489"/>
      <c r="S3" s="155"/>
      <c r="T3" s="489"/>
      <c r="U3" s="489"/>
      <c r="V3" s="489"/>
      <c r="W3" s="489"/>
      <c r="X3" s="489"/>
      <c r="Y3" s="489"/>
      <c r="Z3" s="489"/>
      <c r="AA3" s="485"/>
    </row>
    <row r="4" spans="1:53" ht="13.5" customHeight="1" x14ac:dyDescent="0.2">
      <c r="A4" s="483"/>
      <c r="B4" s="483"/>
      <c r="C4" s="483"/>
      <c r="D4" s="483"/>
      <c r="E4" s="483"/>
      <c r="F4" s="489"/>
      <c r="G4" s="489"/>
      <c r="H4" s="489"/>
      <c r="I4" s="489"/>
      <c r="J4" s="489"/>
      <c r="K4" s="489"/>
      <c r="L4" s="489"/>
      <c r="M4" s="485"/>
      <c r="N4" s="488"/>
      <c r="O4" s="485"/>
      <c r="P4" s="485"/>
      <c r="Q4" s="485"/>
      <c r="R4" s="485"/>
      <c r="S4" s="485"/>
      <c r="T4" s="485"/>
      <c r="U4" s="485"/>
      <c r="V4" s="704"/>
      <c r="W4" s="705"/>
      <c r="X4" s="706"/>
      <c r="Y4" s="704"/>
      <c r="Z4" s="705"/>
      <c r="AA4" s="707"/>
    </row>
    <row r="5" spans="1:53" s="490" customFormat="1" ht="64.5" thickBot="1" x14ac:dyDescent="0.25">
      <c r="B5" s="491" t="s">
        <v>2437</v>
      </c>
      <c r="C5" s="491" t="s">
        <v>2438</v>
      </c>
      <c r="D5" s="491" t="s">
        <v>1885</v>
      </c>
      <c r="E5" s="491" t="s">
        <v>1601</v>
      </c>
      <c r="F5" s="492" t="s">
        <v>683</v>
      </c>
      <c r="G5" s="491" t="s">
        <v>701</v>
      </c>
      <c r="H5" s="491" t="s">
        <v>2439</v>
      </c>
      <c r="I5" s="491" t="s">
        <v>702</v>
      </c>
      <c r="J5" s="492" t="s">
        <v>682</v>
      </c>
      <c r="K5" s="492" t="s">
        <v>429</v>
      </c>
      <c r="L5" s="492" t="s">
        <v>428</v>
      </c>
      <c r="M5" s="492" t="s">
        <v>684</v>
      </c>
      <c r="N5" s="492" t="s">
        <v>1670</v>
      </c>
      <c r="O5" s="492" t="s">
        <v>0</v>
      </c>
      <c r="P5" s="492" t="s">
        <v>2419</v>
      </c>
      <c r="Q5" s="661" t="s">
        <v>2408</v>
      </c>
      <c r="R5" s="492" t="s">
        <v>50</v>
      </c>
      <c r="S5" s="492" t="s">
        <v>49</v>
      </c>
      <c r="T5" s="492" t="s">
        <v>2420</v>
      </c>
      <c r="U5" s="492" t="s">
        <v>2412</v>
      </c>
      <c r="V5" s="667" t="s">
        <v>2413</v>
      </c>
      <c r="W5" s="667" t="s">
        <v>48</v>
      </c>
      <c r="X5" s="667" t="s">
        <v>2440</v>
      </c>
      <c r="Y5" s="667" t="s">
        <v>2416</v>
      </c>
      <c r="Z5" s="667" t="s">
        <v>2421</v>
      </c>
      <c r="AA5" s="667" t="s">
        <v>2418</v>
      </c>
      <c r="AB5" s="492" t="s">
        <v>680</v>
      </c>
      <c r="AC5" s="492" t="s">
        <v>681</v>
      </c>
      <c r="AD5" s="491" t="s">
        <v>2174</v>
      </c>
      <c r="AE5" s="643" t="s">
        <v>2275</v>
      </c>
      <c r="AF5" s="643" t="s">
        <v>2276</v>
      </c>
      <c r="AG5" s="691" t="s">
        <v>559</v>
      </c>
      <c r="AH5" s="493"/>
      <c r="AI5" s="493"/>
      <c r="AJ5" s="493"/>
      <c r="AK5" s="493"/>
      <c r="AL5" s="493"/>
      <c r="AM5" s="493"/>
      <c r="AN5" s="493"/>
      <c r="AO5" s="493"/>
      <c r="AP5" s="494"/>
      <c r="AQ5" s="494"/>
      <c r="AR5" s="494"/>
      <c r="AS5" s="494"/>
      <c r="AT5" s="495"/>
      <c r="AU5" s="495"/>
      <c r="AV5" s="495"/>
      <c r="AW5" s="495"/>
      <c r="AX5" s="495"/>
      <c r="AY5" s="495"/>
      <c r="AZ5" s="495"/>
      <c r="BA5" s="495"/>
    </row>
    <row r="6" spans="1:53" s="496" customFormat="1" ht="89.25" x14ac:dyDescent="0.2">
      <c r="B6" s="478" t="str">
        <f>RIGHT(Tabla3[[#This Row],[Cod_LE]],1)</f>
        <v>6</v>
      </c>
      <c r="C6" s="478" t="str">
        <f>RIGHT(Tabla3[[#This Row],[Cod_Obj]],1)</f>
        <v>2</v>
      </c>
      <c r="D6" s="478">
        <v>1</v>
      </c>
      <c r="E6" s="478">
        <v>1</v>
      </c>
      <c r="F6" s="450" t="s">
        <v>2032</v>
      </c>
      <c r="G6" s="454" t="str">
        <f>IFERROR(VLOOKUP($F6,LineasEstrategicas[[Ls_LinesEstategica]:[Cod_LE]],2,FALSE),"")</f>
        <v>LE. 6</v>
      </c>
      <c r="H6" s="450" t="s">
        <v>2069</v>
      </c>
      <c r="I6" s="624" t="str">
        <f>IFERROR(VLOOKUP(Tabla3[[#This Row],[Objetivo2]],Tabla7[[Ls_ObjEstrategico]:[Cod_ob]],2,0),"")</f>
        <v>Obj6.2</v>
      </c>
      <c r="J6" s="450" t="s">
        <v>2081</v>
      </c>
      <c r="K6" s="626" t="s">
        <v>2441</v>
      </c>
      <c r="L6" s="450" t="s">
        <v>2442</v>
      </c>
      <c r="M6" s="462" t="s">
        <v>2084</v>
      </c>
      <c r="N6" s="566">
        <v>0.9</v>
      </c>
      <c r="O6" s="566">
        <v>0.9</v>
      </c>
      <c r="P6" s="668"/>
      <c r="Q6" s="655">
        <v>1</v>
      </c>
      <c r="R6" s="655"/>
      <c r="S6" s="680"/>
      <c r="T6" s="655">
        <v>1</v>
      </c>
      <c r="U6" s="655"/>
      <c r="V6" s="680"/>
      <c r="W6" s="655">
        <v>1</v>
      </c>
      <c r="X6" s="655"/>
      <c r="Y6" s="680"/>
      <c r="Z6" s="655">
        <v>1</v>
      </c>
      <c r="AA6" s="652"/>
      <c r="AB6" s="562"/>
      <c r="AC6" s="457" t="s">
        <v>2109</v>
      </c>
      <c r="AD6" s="497" t="str">
        <f>VLOOKUP(Tabla3[[#This Row],[Dependencia responsable]],Tabla9[],2,0)</f>
        <v>Dcom</v>
      </c>
      <c r="AE6" s="642">
        <v>1</v>
      </c>
      <c r="AF6" s="642">
        <f>COUNTIF(K:K,Tabla3[[#This Row],[Productos]])</f>
        <v>1</v>
      </c>
      <c r="AG6" s="696">
        <f>+Resumen!B16</f>
        <v>19652000</v>
      </c>
      <c r="AH6" s="485"/>
      <c r="AI6" s="485"/>
      <c r="AJ6" s="485"/>
      <c r="AK6" s="485"/>
      <c r="AL6" s="485"/>
      <c r="AM6" s="485"/>
      <c r="AN6" s="485"/>
      <c r="AO6" s="485"/>
      <c r="AP6" s="486"/>
      <c r="AQ6" s="486"/>
      <c r="AR6" s="486"/>
      <c r="AS6" s="486"/>
      <c r="AT6" s="486"/>
      <c r="AU6" s="486"/>
      <c r="AV6" s="486"/>
      <c r="AW6" s="486"/>
      <c r="AX6" s="486"/>
      <c r="AY6" s="486"/>
      <c r="AZ6" s="486"/>
      <c r="BA6" s="486"/>
    </row>
    <row r="7" spans="1:53" s="496" customFormat="1" ht="51.75" thickBot="1" x14ac:dyDescent="0.25">
      <c r="B7" s="478" t="str">
        <f>RIGHT(Tabla3[[#This Row],[Cod_LE]],1)</f>
        <v>6</v>
      </c>
      <c r="C7" s="478" t="str">
        <f>RIGHT(Tabla3[[#This Row],[Cod_Obj]],1)</f>
        <v>1</v>
      </c>
      <c r="D7" s="478">
        <v>1</v>
      </c>
      <c r="E7" s="478">
        <v>2</v>
      </c>
      <c r="F7" s="450" t="s">
        <v>2032</v>
      </c>
      <c r="G7" s="454" t="str">
        <f>IFERROR(VLOOKUP($F7,LineasEstrategicas[[Ls_LinesEstategica]:[Cod_LE]],2,FALSE),"")</f>
        <v>LE. 6</v>
      </c>
      <c r="H7" s="450" t="s">
        <v>2053</v>
      </c>
      <c r="I7" s="624" t="str">
        <f>IFERROR(VLOOKUP(Tabla3[[#This Row],[Objetivo2]],Tabla7[[Ls_ObjEstrategico]:[Cod_ob]],2,0),"")</f>
        <v>Obj6.1</v>
      </c>
      <c r="J7" s="450" t="s">
        <v>2081</v>
      </c>
      <c r="K7" s="559" t="s">
        <v>2434</v>
      </c>
      <c r="L7" s="450" t="s">
        <v>2175</v>
      </c>
      <c r="M7" s="462" t="s">
        <v>2084</v>
      </c>
      <c r="N7" s="565">
        <f>2*12</f>
        <v>24</v>
      </c>
      <c r="O7" s="565">
        <f>+Tabla3[[#This Row],[Línea Base]]</f>
        <v>24</v>
      </c>
      <c r="P7" s="668"/>
      <c r="Q7" s="655">
        <v>1</v>
      </c>
      <c r="R7" s="680"/>
      <c r="S7" s="680"/>
      <c r="T7" s="655">
        <v>1</v>
      </c>
      <c r="U7" s="655"/>
      <c r="V7" s="680"/>
      <c r="W7" s="655">
        <v>1</v>
      </c>
      <c r="X7" s="655"/>
      <c r="Y7" s="680"/>
      <c r="Z7" s="655">
        <v>1</v>
      </c>
      <c r="AA7" s="652"/>
      <c r="AB7" s="562"/>
      <c r="AC7" s="457" t="s">
        <v>2109</v>
      </c>
      <c r="AD7" s="497" t="str">
        <f>VLOOKUP(Tabla3[[#This Row],[Dependencia responsable]],Tabla9[],2,0)</f>
        <v>Dcom</v>
      </c>
      <c r="AE7" s="642">
        <v>1</v>
      </c>
      <c r="AF7" s="642">
        <f>COUNTIF(K:K,Tabla3[[#This Row],[Productos]])</f>
        <v>1</v>
      </c>
      <c r="AG7" s="698"/>
      <c r="AH7" s="485"/>
      <c r="AI7" s="485"/>
      <c r="AJ7" s="485"/>
      <c r="AK7" s="485"/>
      <c r="AL7" s="485"/>
      <c r="AM7" s="485"/>
      <c r="AN7" s="485"/>
      <c r="AO7" s="485"/>
      <c r="AP7" s="486"/>
      <c r="AQ7" s="486"/>
      <c r="AR7" s="486"/>
      <c r="AS7" s="486"/>
      <c r="AT7" s="486"/>
      <c r="AU7" s="486"/>
      <c r="AV7" s="486"/>
      <c r="AW7" s="486"/>
      <c r="AX7" s="486"/>
      <c r="AY7" s="486"/>
      <c r="AZ7" s="486"/>
      <c r="BA7" s="486"/>
    </row>
    <row r="8" spans="1:53" s="496" customFormat="1" ht="51" x14ac:dyDescent="0.2">
      <c r="B8" s="478" t="str">
        <f>RIGHT(Tabla3[[#This Row],[Cod_LE]],1)</f>
        <v>4</v>
      </c>
      <c r="C8" s="478" t="str">
        <f>RIGHT(Tabla3[[#This Row],[Cod_Obj]],1)</f>
        <v>1</v>
      </c>
      <c r="D8" s="478">
        <v>1</v>
      </c>
      <c r="E8" s="478"/>
      <c r="F8" s="450" t="s">
        <v>2029</v>
      </c>
      <c r="G8" s="454" t="str">
        <f>IFERROR(VLOOKUP($F8,LineasEstrategicas[[Ls_LinesEstategica]:[Cod_LE]],2,FALSE),"")</f>
        <v>LE. 4</v>
      </c>
      <c r="H8" s="450" t="s">
        <v>2047</v>
      </c>
      <c r="I8" s="624" t="str">
        <f>IFERROR(VLOOKUP(Tabla3[[#This Row],[Objetivo2]],Tabla7[[Ls_ObjEstrategico]:[Cod_ob]],2,0),"")</f>
        <v>Obj4.1</v>
      </c>
      <c r="J8" s="450" t="s">
        <v>2443</v>
      </c>
      <c r="K8" s="559" t="s">
        <v>2177</v>
      </c>
      <c r="L8" s="450" t="s">
        <v>2444</v>
      </c>
      <c r="M8" s="450" t="s">
        <v>1747</v>
      </c>
      <c r="N8" s="563">
        <v>0.9</v>
      </c>
      <c r="O8" s="563">
        <v>1</v>
      </c>
      <c r="P8" s="668"/>
      <c r="Q8" s="655">
        <v>1</v>
      </c>
      <c r="R8" s="655"/>
      <c r="S8" s="680"/>
      <c r="T8" s="655">
        <v>1</v>
      </c>
      <c r="U8" s="655"/>
      <c r="V8" s="680"/>
      <c r="W8" s="655">
        <v>1</v>
      </c>
      <c r="X8" s="655"/>
      <c r="Y8" s="680"/>
      <c r="Z8" s="655">
        <v>1</v>
      </c>
      <c r="AA8" s="652"/>
      <c r="AB8" s="562"/>
      <c r="AC8" s="457" t="s">
        <v>1667</v>
      </c>
      <c r="AD8" s="497" t="str">
        <f>VLOOKUP(Tabla3[[#This Row],[Dependencia responsable]],Tabla9[],2,0)</f>
        <v>DADM</v>
      </c>
      <c r="AE8" s="642">
        <v>1</v>
      </c>
      <c r="AF8" s="642">
        <f>COUNTIF(K:K,Tabla3[[#This Row],[Productos]])</f>
        <v>1</v>
      </c>
      <c r="AG8" s="696">
        <f>+Resumen!B21</f>
        <v>65865000</v>
      </c>
      <c r="AH8" s="485"/>
      <c r="AI8" s="485"/>
      <c r="AJ8" s="485"/>
      <c r="AK8" s="485"/>
      <c r="AL8" s="485"/>
      <c r="AM8" s="485"/>
      <c r="AN8" s="485"/>
      <c r="AO8" s="485"/>
      <c r="AP8" s="486"/>
      <c r="AQ8" s="486"/>
      <c r="AR8" s="486"/>
      <c r="AS8" s="486"/>
      <c r="AT8" s="486"/>
      <c r="AU8" s="486"/>
      <c r="AV8" s="486"/>
      <c r="AW8" s="486"/>
      <c r="AX8" s="486"/>
      <c r="AY8" s="486"/>
      <c r="AZ8" s="486"/>
      <c r="BA8" s="486"/>
    </row>
    <row r="9" spans="1:53" s="496" customFormat="1" ht="91.5" customHeight="1" x14ac:dyDescent="0.2">
      <c r="B9" s="478" t="str">
        <f>RIGHT(Tabla3[[#This Row],[Cod_LE]],1)</f>
        <v>4</v>
      </c>
      <c r="C9" s="478" t="str">
        <f>RIGHT(Tabla3[[#This Row],[Cod_Obj]],1)</f>
        <v>1</v>
      </c>
      <c r="D9" s="478"/>
      <c r="E9" s="478"/>
      <c r="F9" s="450" t="s">
        <v>2029</v>
      </c>
      <c r="G9" s="454" t="str">
        <f>IFERROR(VLOOKUP($F9,LineasEstrategicas[[Ls_LinesEstategica]:[Cod_LE]],2,FALSE),"")</f>
        <v>LE. 4</v>
      </c>
      <c r="H9" s="450" t="s">
        <v>2047</v>
      </c>
      <c r="I9" s="624" t="str">
        <f>IFERROR(VLOOKUP(Tabla3[[#This Row],[Objetivo2]],Tabla7[[Ls_ObjEstrategico]:[Cod_ob]],2,0),"")</f>
        <v>Obj4.1</v>
      </c>
      <c r="J9" s="635" t="s">
        <v>2445</v>
      </c>
      <c r="K9" s="559" t="s">
        <v>2178</v>
      </c>
      <c r="L9" s="450" t="s">
        <v>2446</v>
      </c>
      <c r="M9" s="450" t="s">
        <v>1747</v>
      </c>
      <c r="N9" s="563">
        <v>0.85</v>
      </c>
      <c r="O9" s="563">
        <v>0.9</v>
      </c>
      <c r="P9" s="668"/>
      <c r="Q9" s="652">
        <v>1</v>
      </c>
      <c r="R9" s="655"/>
      <c r="S9" s="680"/>
      <c r="T9" s="655">
        <v>1</v>
      </c>
      <c r="U9" s="655"/>
      <c r="V9" s="680"/>
      <c r="W9" s="655">
        <v>1</v>
      </c>
      <c r="X9" s="655"/>
      <c r="Y9" s="680"/>
      <c r="Z9" s="655">
        <v>1</v>
      </c>
      <c r="AA9" s="652"/>
      <c r="AB9" s="562"/>
      <c r="AC9" s="457" t="s">
        <v>1667</v>
      </c>
      <c r="AD9" s="497" t="str">
        <f>VLOOKUP(Tabla3[[#This Row],[Dependencia responsable]],Tabla9[],2,0)</f>
        <v>DADM</v>
      </c>
      <c r="AE9" s="642">
        <v>1</v>
      </c>
      <c r="AF9" s="642">
        <f>COUNTIF(K:K,Tabla3[[#This Row],[Productos]])</f>
        <v>1</v>
      </c>
      <c r="AG9" s="697"/>
      <c r="AH9" s="485"/>
      <c r="AI9" s="485"/>
      <c r="AJ9" s="485"/>
      <c r="AK9" s="485"/>
      <c r="AL9" s="485"/>
      <c r="AM9" s="485"/>
      <c r="AN9" s="485"/>
      <c r="AO9" s="485"/>
      <c r="AP9" s="486"/>
      <c r="AQ9" s="486"/>
      <c r="AR9" s="486"/>
      <c r="AS9" s="486"/>
      <c r="AT9" s="486"/>
      <c r="AU9" s="486"/>
      <c r="AV9" s="486"/>
      <c r="AW9" s="486"/>
      <c r="AX9" s="486"/>
      <c r="AY9" s="486"/>
      <c r="AZ9" s="486"/>
      <c r="BA9" s="486"/>
    </row>
    <row r="10" spans="1:53" s="496" customFormat="1" ht="102" x14ac:dyDescent="0.2">
      <c r="B10" s="478" t="str">
        <f>RIGHT(Tabla3[[#This Row],[Cod_LE]],1)</f>
        <v>4</v>
      </c>
      <c r="C10" s="478" t="str">
        <f>RIGHT(Tabla3[[#This Row],[Cod_Obj]],1)</f>
        <v>1</v>
      </c>
      <c r="D10" s="478"/>
      <c r="E10" s="478"/>
      <c r="F10" s="450" t="s">
        <v>2029</v>
      </c>
      <c r="G10" s="454" t="str">
        <f>IFERROR(VLOOKUP($F10,LineasEstrategicas[[Ls_LinesEstategica]:[Cod_LE]],2,FALSE),"")</f>
        <v>LE. 4</v>
      </c>
      <c r="H10" s="450" t="s">
        <v>2047</v>
      </c>
      <c r="I10" s="624" t="str">
        <f>IFERROR(VLOOKUP(Tabla3[[#This Row],[Objetivo2]],Tabla7[[Ls_ObjEstrategico]:[Cod_ob]],2,0),"")</f>
        <v>Obj4.1</v>
      </c>
      <c r="J10" s="636" t="s">
        <v>2425</v>
      </c>
      <c r="K10" s="559" t="s">
        <v>2179</v>
      </c>
      <c r="L10" s="462" t="s">
        <v>2062</v>
      </c>
      <c r="M10" s="462" t="s">
        <v>1747</v>
      </c>
      <c r="N10" s="625" t="s">
        <v>2195</v>
      </c>
      <c r="O10" s="625">
        <v>0.95</v>
      </c>
      <c r="P10" s="668"/>
      <c r="Q10" s="652">
        <v>1</v>
      </c>
      <c r="R10" s="655"/>
      <c r="S10" s="680"/>
      <c r="T10" s="655">
        <v>1</v>
      </c>
      <c r="U10" s="655"/>
      <c r="V10" s="680"/>
      <c r="W10" s="655">
        <v>1</v>
      </c>
      <c r="X10" s="655"/>
      <c r="Y10" s="680"/>
      <c r="Z10" s="655">
        <v>1</v>
      </c>
      <c r="AA10" s="652"/>
      <c r="AB10" s="562"/>
      <c r="AC10" s="457" t="s">
        <v>1667</v>
      </c>
      <c r="AD10" s="497" t="str">
        <f>VLOOKUP(Tabla3[[#This Row],[Dependencia responsable]],Tabla9[],2,0)</f>
        <v>DADM</v>
      </c>
      <c r="AE10" s="642">
        <v>1</v>
      </c>
      <c r="AF10" s="642">
        <f>COUNTIF(K:K,Tabla3[[#This Row],[Productos]])</f>
        <v>4</v>
      </c>
      <c r="AG10" s="697"/>
      <c r="AH10" s="485"/>
      <c r="AI10" s="485"/>
      <c r="AJ10" s="485"/>
      <c r="AK10" s="485"/>
      <c r="AL10" s="485"/>
      <c r="AM10" s="485"/>
      <c r="AN10" s="485"/>
      <c r="AO10" s="485"/>
      <c r="AP10" s="486"/>
      <c r="AQ10" s="486"/>
      <c r="AR10" s="486"/>
      <c r="AS10" s="486"/>
      <c r="AT10" s="486"/>
      <c r="AU10" s="486"/>
      <c r="AV10" s="486"/>
      <c r="AW10" s="486"/>
      <c r="AX10" s="486"/>
      <c r="AY10" s="486"/>
      <c r="AZ10" s="486"/>
      <c r="BA10" s="486"/>
    </row>
    <row r="11" spans="1:53" s="496" customFormat="1" ht="102" x14ac:dyDescent="0.2">
      <c r="B11" s="478" t="str">
        <f>RIGHT(Tabla3[[#This Row],[Cod_LE]],1)</f>
        <v>4</v>
      </c>
      <c r="C11" s="478" t="str">
        <f>RIGHT(Tabla3[[#This Row],[Cod_Obj]],1)</f>
        <v>1</v>
      </c>
      <c r="D11" s="478"/>
      <c r="E11" s="478"/>
      <c r="F11" s="450" t="s">
        <v>2029</v>
      </c>
      <c r="G11" s="454" t="str">
        <f>IFERROR(VLOOKUP($F11,LineasEstrategicas[[Ls_LinesEstategica]:[Cod_LE]],2,FALSE),"")</f>
        <v>LE. 4</v>
      </c>
      <c r="H11" s="450" t="s">
        <v>2047</v>
      </c>
      <c r="I11" s="624" t="str">
        <f>IFERROR(VLOOKUP(Tabla3[[#This Row],[Objetivo2]],Tabla7[[Ls_ObjEstrategico]:[Cod_ob]],2,0),"")</f>
        <v>Obj4.1</v>
      </c>
      <c r="J11" s="636" t="s">
        <v>2425</v>
      </c>
      <c r="K11" s="559" t="s">
        <v>2179</v>
      </c>
      <c r="L11" s="462" t="s">
        <v>2481</v>
      </c>
      <c r="M11" s="462" t="s">
        <v>1747</v>
      </c>
      <c r="N11" s="625">
        <v>0.95</v>
      </c>
      <c r="O11" s="625">
        <v>1</v>
      </c>
      <c r="P11" s="668"/>
      <c r="Q11" s="652">
        <v>1</v>
      </c>
      <c r="R11" s="655"/>
      <c r="S11" s="680"/>
      <c r="T11" s="655">
        <v>1</v>
      </c>
      <c r="U11" s="655"/>
      <c r="V11" s="680"/>
      <c r="W11" s="655">
        <v>1</v>
      </c>
      <c r="X11" s="655"/>
      <c r="Y11" s="680"/>
      <c r="Z11" s="655">
        <v>1</v>
      </c>
      <c r="AA11" s="652"/>
      <c r="AB11" s="562"/>
      <c r="AC11" s="457" t="s">
        <v>1667</v>
      </c>
      <c r="AD11" s="497" t="str">
        <f>VLOOKUP(Tabla3[[#This Row],[Dependencia responsable]],Tabla9[],2,0)</f>
        <v>DADM</v>
      </c>
      <c r="AE11" s="642">
        <v>0</v>
      </c>
      <c r="AF11" s="642">
        <f>COUNTIF(K:K,Tabla3[[#This Row],[Productos]])</f>
        <v>4</v>
      </c>
      <c r="AG11" s="697"/>
      <c r="AH11" s="485"/>
      <c r="AI11" s="485"/>
      <c r="AJ11" s="485"/>
      <c r="AK11" s="485"/>
      <c r="AL11" s="485"/>
      <c r="AM11" s="485"/>
      <c r="AN11" s="485"/>
      <c r="AO11" s="485"/>
      <c r="AP11" s="486"/>
      <c r="AQ11" s="486"/>
      <c r="AR11" s="486"/>
      <c r="AS11" s="486"/>
      <c r="AT11" s="486"/>
      <c r="AU11" s="486"/>
      <c r="AV11" s="486"/>
      <c r="AW11" s="486"/>
      <c r="AX11" s="486"/>
      <c r="AY11" s="486"/>
      <c r="AZ11" s="486"/>
      <c r="BA11" s="486"/>
    </row>
    <row r="12" spans="1:53" s="496" customFormat="1" ht="102" x14ac:dyDescent="0.2">
      <c r="B12" s="478" t="str">
        <f>RIGHT(Tabla3[[#This Row],[Cod_LE]],1)</f>
        <v>4</v>
      </c>
      <c r="C12" s="478" t="str">
        <f>RIGHT(Tabla3[[#This Row],[Cod_Obj]],1)</f>
        <v>1</v>
      </c>
      <c r="D12" s="478"/>
      <c r="E12" s="478"/>
      <c r="F12" s="450" t="s">
        <v>2029</v>
      </c>
      <c r="G12" s="454" t="str">
        <f>IFERROR(VLOOKUP($F12,LineasEstrategicas[[Ls_LinesEstategica]:[Cod_LE]],2,FALSE),"")</f>
        <v>LE. 4</v>
      </c>
      <c r="H12" s="450" t="s">
        <v>2047</v>
      </c>
      <c r="I12" s="624" t="str">
        <f>IFERROR(VLOOKUP(Tabla3[[#This Row],[Objetivo2]],Tabla7[[Ls_ObjEstrategico]:[Cod_ob]],2,0),"")</f>
        <v>Obj4.1</v>
      </c>
      <c r="J12" s="636" t="s">
        <v>2425</v>
      </c>
      <c r="K12" s="559" t="s">
        <v>2179</v>
      </c>
      <c r="L12" s="462" t="s">
        <v>2062</v>
      </c>
      <c r="M12" s="462" t="s">
        <v>1747</v>
      </c>
      <c r="N12" s="625" t="s">
        <v>2195</v>
      </c>
      <c r="O12" s="625">
        <v>0.95</v>
      </c>
      <c r="P12" s="668"/>
      <c r="Q12" s="652">
        <v>1</v>
      </c>
      <c r="R12" s="655"/>
      <c r="S12" s="680"/>
      <c r="T12" s="655">
        <v>1</v>
      </c>
      <c r="U12" s="655"/>
      <c r="V12" s="680"/>
      <c r="W12" s="655">
        <v>1</v>
      </c>
      <c r="X12" s="655"/>
      <c r="Y12" s="680"/>
      <c r="Z12" s="655">
        <v>1</v>
      </c>
      <c r="AA12" s="652"/>
      <c r="AB12" s="562"/>
      <c r="AC12" s="457" t="s">
        <v>1667</v>
      </c>
      <c r="AD12" s="497" t="str">
        <f>VLOOKUP(Tabla3[[#This Row],[Dependencia responsable]],Tabla9[],2,0)</f>
        <v>DADM</v>
      </c>
      <c r="AE12" s="642">
        <v>0</v>
      </c>
      <c r="AF12" s="642">
        <f>COUNTIF(K:K,Tabla3[[#This Row],[Productos]])</f>
        <v>4</v>
      </c>
      <c r="AG12" s="697"/>
      <c r="AH12" s="485"/>
      <c r="AI12" s="485"/>
      <c r="AJ12" s="485"/>
      <c r="AK12" s="485"/>
      <c r="AL12" s="485"/>
      <c r="AM12" s="485"/>
      <c r="AN12" s="485"/>
      <c r="AO12" s="485"/>
      <c r="AP12" s="486"/>
      <c r="AQ12" s="486"/>
      <c r="AR12" s="486"/>
      <c r="AS12" s="486"/>
      <c r="AT12" s="486"/>
      <c r="AU12" s="486"/>
      <c r="AV12" s="486"/>
      <c r="AW12" s="486"/>
      <c r="AX12" s="486"/>
      <c r="AY12" s="486"/>
      <c r="AZ12" s="486"/>
      <c r="BA12" s="486"/>
    </row>
    <row r="13" spans="1:53" s="496" customFormat="1" ht="102" x14ac:dyDescent="0.2">
      <c r="B13" s="478" t="str">
        <f>RIGHT(Tabla3[[#This Row],[Cod_LE]],1)</f>
        <v>4</v>
      </c>
      <c r="C13" s="478" t="str">
        <f>RIGHT(Tabla3[[#This Row],[Cod_Obj]],1)</f>
        <v>1</v>
      </c>
      <c r="D13" s="478"/>
      <c r="E13" s="478"/>
      <c r="F13" s="450" t="s">
        <v>2029</v>
      </c>
      <c r="G13" s="454" t="str">
        <f>IFERROR(VLOOKUP($F13,LineasEstrategicas[[Ls_LinesEstategica]:[Cod_LE]],2,FALSE),"")</f>
        <v>LE. 4</v>
      </c>
      <c r="H13" s="450" t="s">
        <v>2047</v>
      </c>
      <c r="I13" s="624" t="str">
        <f>IFERROR(VLOOKUP(Tabla3[[#This Row],[Objetivo2]],Tabla7[[Ls_ObjEstrategico]:[Cod_ob]],2,0),"")</f>
        <v>Obj4.1</v>
      </c>
      <c r="J13" s="636" t="s">
        <v>2425</v>
      </c>
      <c r="K13" s="559" t="s">
        <v>2179</v>
      </c>
      <c r="L13" s="462" t="s">
        <v>2063</v>
      </c>
      <c r="M13" s="462" t="s">
        <v>1747</v>
      </c>
      <c r="N13" s="627" t="s">
        <v>1671</v>
      </c>
      <c r="O13" s="625">
        <v>1</v>
      </c>
      <c r="P13" s="668"/>
      <c r="Q13" s="652">
        <v>1</v>
      </c>
      <c r="R13" s="655"/>
      <c r="S13" s="680"/>
      <c r="T13" s="655">
        <v>1</v>
      </c>
      <c r="U13" s="655"/>
      <c r="V13" s="680"/>
      <c r="W13" s="655">
        <v>1</v>
      </c>
      <c r="X13" s="655"/>
      <c r="Y13" s="680"/>
      <c r="Z13" s="655">
        <v>1</v>
      </c>
      <c r="AA13" s="652"/>
      <c r="AB13" s="562"/>
      <c r="AC13" s="457" t="s">
        <v>1667</v>
      </c>
      <c r="AD13" s="497" t="str">
        <f>VLOOKUP(Tabla3[[#This Row],[Dependencia responsable]],Tabla9[],2,0)</f>
        <v>DADM</v>
      </c>
      <c r="AE13" s="642">
        <v>0</v>
      </c>
      <c r="AF13" s="642">
        <f>COUNTIF(K:K,Tabla3[[#This Row],[Productos]])</f>
        <v>4</v>
      </c>
      <c r="AG13" s="697"/>
      <c r="AH13" s="485"/>
      <c r="AI13" s="485"/>
      <c r="AJ13" s="485"/>
      <c r="AK13" s="485"/>
      <c r="AL13" s="485"/>
      <c r="AM13" s="485"/>
      <c r="AN13" s="485"/>
      <c r="AO13" s="485"/>
      <c r="AP13" s="486"/>
      <c r="AQ13" s="486"/>
      <c r="AR13" s="486"/>
      <c r="AS13" s="486"/>
      <c r="AT13" s="486"/>
      <c r="AU13" s="486"/>
      <c r="AV13" s="486"/>
      <c r="AW13" s="486"/>
      <c r="AX13" s="486"/>
      <c r="AY13" s="486"/>
      <c r="AZ13" s="486"/>
      <c r="BA13" s="486"/>
    </row>
    <row r="14" spans="1:53" s="496" customFormat="1" ht="76.5" x14ac:dyDescent="0.25">
      <c r="B14" s="478" t="str">
        <f>RIGHT(Tabla3[[#This Row],[Cod_LE]],1)</f>
        <v>4</v>
      </c>
      <c r="C14" s="478" t="str">
        <f>RIGHT(Tabla3[[#This Row],[Cod_Obj]],1)</f>
        <v>1</v>
      </c>
      <c r="D14" s="478"/>
      <c r="E14" s="478"/>
      <c r="F14" s="450" t="s">
        <v>2029</v>
      </c>
      <c r="G14" s="454" t="str">
        <f>IFERROR(VLOOKUP($F14,LineasEstrategicas[[Ls_LinesEstategica]:[Cod_LE]],2,FALSE),"")</f>
        <v>LE. 4</v>
      </c>
      <c r="H14" s="450" t="s">
        <v>2047</v>
      </c>
      <c r="I14" s="624" t="str">
        <f>IFERROR(VLOOKUP(Tabla3[[#This Row],[Objetivo2]],Tabla7[[Ls_ObjEstrategico]:[Cod_ob]],2,0),"")</f>
        <v>Obj4.1</v>
      </c>
      <c r="J14" s="462" t="s">
        <v>2479</v>
      </c>
      <c r="K14" s="626" t="s">
        <v>2447</v>
      </c>
      <c r="L14" s="639" t="s">
        <v>2065</v>
      </c>
      <c r="M14" s="462" t="s">
        <v>1747</v>
      </c>
      <c r="N14" s="625">
        <v>0.9</v>
      </c>
      <c r="O14" s="627">
        <v>1</v>
      </c>
      <c r="P14" s="668"/>
      <c r="Q14" s="652">
        <v>1</v>
      </c>
      <c r="R14" s="655"/>
      <c r="S14" s="680"/>
      <c r="T14" s="655">
        <v>1</v>
      </c>
      <c r="U14" s="655"/>
      <c r="V14" s="680"/>
      <c r="W14" s="655">
        <v>1</v>
      </c>
      <c r="X14" s="655"/>
      <c r="Y14" s="680"/>
      <c r="Z14" s="655">
        <v>1</v>
      </c>
      <c r="AA14" s="652"/>
      <c r="AB14" s="562"/>
      <c r="AC14" s="629" t="s">
        <v>1666</v>
      </c>
      <c r="AD14" s="497" t="str">
        <f>VLOOKUP(Tabla3[[#This Row],[Dependencia responsable]],Tabla9[],2,0)</f>
        <v>DF</v>
      </c>
      <c r="AE14" s="642">
        <v>1</v>
      </c>
      <c r="AF14" s="642">
        <f>COUNTIF(K:K,Tabla3[[#This Row],[Productos]])</f>
        <v>2</v>
      </c>
      <c r="AG14" s="697">
        <v>0</v>
      </c>
      <c r="AH14" s="485"/>
      <c r="AI14" s="485"/>
      <c r="AJ14" s="485"/>
      <c r="AK14" s="485"/>
      <c r="AL14" s="485"/>
      <c r="AM14" s="485"/>
      <c r="AN14" s="485"/>
      <c r="AO14" s="485"/>
      <c r="AP14" s="486"/>
      <c r="AQ14" s="486"/>
      <c r="AR14" s="486"/>
      <c r="AS14" s="486"/>
      <c r="AT14" s="486"/>
      <c r="AU14" s="486"/>
      <c r="AV14" s="486"/>
      <c r="AW14" s="486"/>
      <c r="AX14" s="486"/>
      <c r="AY14" s="486"/>
      <c r="AZ14" s="486"/>
      <c r="BA14" s="486"/>
    </row>
    <row r="15" spans="1:53" s="496" customFormat="1" ht="90" thickBot="1" x14ac:dyDescent="0.3">
      <c r="B15" s="478" t="str">
        <f>RIGHT(Tabla3[[#This Row],[Cod_LE]],1)</f>
        <v>4</v>
      </c>
      <c r="C15" s="478" t="str">
        <f>RIGHT(Tabla3[[#This Row],[Cod_Obj]],1)</f>
        <v>1</v>
      </c>
      <c r="D15" s="478"/>
      <c r="E15" s="478"/>
      <c r="F15" s="450" t="s">
        <v>2029</v>
      </c>
      <c r="G15" s="454" t="str">
        <f>IFERROR(VLOOKUP($F15,LineasEstrategicas[[Ls_LinesEstategica]:[Cod_LE]],2,FALSE),"")</f>
        <v>LE. 4</v>
      </c>
      <c r="H15" s="450" t="s">
        <v>2047</v>
      </c>
      <c r="I15" s="624" t="str">
        <f>IFERROR(VLOOKUP(Tabla3[[#This Row],[Objetivo2]],Tabla7[[Ls_ObjEstrategico]:[Cod_ob]],2,0),"")</f>
        <v>Obj4.1</v>
      </c>
      <c r="J15" s="462" t="s">
        <v>2064</v>
      </c>
      <c r="K15" s="626" t="s">
        <v>2447</v>
      </c>
      <c r="L15" s="462" t="s">
        <v>2066</v>
      </c>
      <c r="M15" s="462" t="s">
        <v>1747</v>
      </c>
      <c r="N15" s="627" t="s">
        <v>1671</v>
      </c>
      <c r="O15" s="627">
        <v>0.8</v>
      </c>
      <c r="P15" s="669"/>
      <c r="Q15" s="670"/>
      <c r="R15" s="681"/>
      <c r="S15" s="680"/>
      <c r="T15" s="655">
        <v>1</v>
      </c>
      <c r="U15" s="655"/>
      <c r="V15" s="680"/>
      <c r="W15" s="655"/>
      <c r="X15" s="655"/>
      <c r="Y15" s="680"/>
      <c r="Z15" s="655">
        <v>1</v>
      </c>
      <c r="AA15" s="652"/>
      <c r="AB15" s="562"/>
      <c r="AC15" s="629" t="s">
        <v>1666</v>
      </c>
      <c r="AD15" s="497" t="str">
        <f>VLOOKUP(Tabla3[[#This Row],[Dependencia responsable]],Tabla9[],2,0)</f>
        <v>DF</v>
      </c>
      <c r="AE15" s="642">
        <v>0</v>
      </c>
      <c r="AF15" s="642">
        <f>COUNTIF(K:K,Tabla3[[#This Row],[Productos]])</f>
        <v>2</v>
      </c>
      <c r="AG15" s="698"/>
      <c r="AH15" s="485"/>
      <c r="AI15" s="485"/>
      <c r="AJ15" s="485"/>
      <c r="AK15" s="485"/>
      <c r="AL15" s="485"/>
      <c r="AM15" s="485"/>
      <c r="AN15" s="485"/>
      <c r="AO15" s="485"/>
      <c r="AP15" s="486"/>
      <c r="AQ15" s="486"/>
      <c r="AR15" s="486"/>
      <c r="AS15" s="486"/>
      <c r="AT15" s="486"/>
      <c r="AU15" s="486"/>
      <c r="AV15" s="486"/>
      <c r="AW15" s="486"/>
      <c r="AX15" s="486"/>
      <c r="AY15" s="486"/>
      <c r="AZ15" s="486"/>
      <c r="BA15" s="486"/>
    </row>
    <row r="16" spans="1:53" s="496" customFormat="1" ht="63.75" x14ac:dyDescent="0.2">
      <c r="B16" s="478" t="str">
        <f>RIGHT(Tabla3[[#This Row],[Cod_LE]],1)</f>
        <v>6</v>
      </c>
      <c r="C16" s="478" t="str">
        <f>RIGHT(Tabla3[[#This Row],[Cod_Obj]],1)</f>
        <v>2</v>
      </c>
      <c r="D16" s="478"/>
      <c r="E16" s="478"/>
      <c r="F16" s="450" t="s">
        <v>2032</v>
      </c>
      <c r="G16" s="454" t="str">
        <f>IFERROR(VLOOKUP($F16,LineasEstrategicas[[Ls_LinesEstategica]:[Cod_LE]],2,FALSE),"")</f>
        <v>LE. 6</v>
      </c>
      <c r="H16" s="450" t="s">
        <v>2069</v>
      </c>
      <c r="I16" s="624" t="str">
        <f>IFERROR(VLOOKUP(Tabla3[[#This Row],[Objetivo2]],Tabla7[[Ls_ObjEstrategico]:[Cod_ob]],2,0),"")</f>
        <v>Obj6.2</v>
      </c>
      <c r="J16" s="450" t="s">
        <v>2448</v>
      </c>
      <c r="K16" s="559" t="s">
        <v>2180</v>
      </c>
      <c r="L16" s="450" t="s">
        <v>2185</v>
      </c>
      <c r="M16" s="462" t="s">
        <v>1747</v>
      </c>
      <c r="N16" s="566" t="s">
        <v>1671</v>
      </c>
      <c r="O16" s="627">
        <v>1</v>
      </c>
      <c r="P16" s="668"/>
      <c r="Q16" s="652">
        <v>1</v>
      </c>
      <c r="R16" s="655"/>
      <c r="S16" s="680"/>
      <c r="T16" s="655">
        <v>1</v>
      </c>
      <c r="U16" s="655"/>
      <c r="V16" s="680"/>
      <c r="W16" s="655">
        <v>1</v>
      </c>
      <c r="X16" s="655"/>
      <c r="Y16" s="680"/>
      <c r="Z16" s="655">
        <v>1</v>
      </c>
      <c r="AA16" s="652"/>
      <c r="AB16" s="562"/>
      <c r="AC16" s="457" t="s">
        <v>1758</v>
      </c>
      <c r="AD16" s="497" t="str">
        <f>VLOOKUP(Tabla3[[#This Row],[Dependencia responsable]],Tabla9[],2,0)</f>
        <v>RRHH</v>
      </c>
      <c r="AE16" s="642">
        <v>1</v>
      </c>
      <c r="AF16" s="642">
        <f>COUNTIF(K:K,Tabla3[[#This Row],[Productos]])</f>
        <v>1</v>
      </c>
      <c r="AG16" s="699">
        <f>+Resumen!B19</f>
        <v>207910000</v>
      </c>
      <c r="AH16" s="485"/>
      <c r="AI16" s="485"/>
      <c r="AJ16" s="485"/>
      <c r="AK16" s="485"/>
      <c r="AL16" s="485"/>
      <c r="AM16" s="485"/>
      <c r="AN16" s="485"/>
      <c r="AO16" s="485"/>
      <c r="AP16" s="486"/>
      <c r="AQ16" s="486"/>
      <c r="AR16" s="486"/>
      <c r="AS16" s="486"/>
      <c r="AT16" s="486"/>
      <c r="AU16" s="486"/>
      <c r="AV16" s="486"/>
      <c r="AW16" s="486"/>
      <c r="AX16" s="486"/>
      <c r="AY16" s="486"/>
      <c r="AZ16" s="486"/>
      <c r="BA16" s="486"/>
    </row>
    <row r="17" spans="2:53" s="496" customFormat="1" ht="63.75" x14ac:dyDescent="0.2">
      <c r="B17" s="478" t="str">
        <f>RIGHT(Tabla3[[#This Row],[Cod_LE]],1)</f>
        <v>6</v>
      </c>
      <c r="C17" s="478" t="str">
        <f>RIGHT(Tabla3[[#This Row],[Cod_Obj]],1)</f>
        <v>2</v>
      </c>
      <c r="D17" s="478"/>
      <c r="E17" s="478"/>
      <c r="F17" s="450" t="s">
        <v>2032</v>
      </c>
      <c r="G17" s="454" t="str">
        <f>IFERROR(VLOOKUP($F17,LineasEstrategicas[[Ls_LinesEstategica]:[Cod_LE]],2,FALSE),"")</f>
        <v>LE. 6</v>
      </c>
      <c r="H17" s="450" t="s">
        <v>2069</v>
      </c>
      <c r="I17" s="624" t="str">
        <f>IFERROR(VLOOKUP(Tabla3[[#This Row],[Objetivo2]],Tabla7[[Ls_ObjEstrategico]:[Cod_ob]],2,0),"")</f>
        <v>Obj6.2</v>
      </c>
      <c r="J17" s="450" t="s">
        <v>2449</v>
      </c>
      <c r="K17" s="559" t="s">
        <v>2181</v>
      </c>
      <c r="L17" s="450" t="s">
        <v>2186</v>
      </c>
      <c r="M17" s="462" t="s">
        <v>1747</v>
      </c>
      <c r="N17" s="566" t="s">
        <v>1671</v>
      </c>
      <c r="O17" s="563">
        <v>0.4</v>
      </c>
      <c r="P17" s="668"/>
      <c r="Q17" s="652">
        <v>1</v>
      </c>
      <c r="R17" s="655"/>
      <c r="S17" s="680"/>
      <c r="T17" s="655">
        <v>1</v>
      </c>
      <c r="U17" s="655"/>
      <c r="V17" s="680"/>
      <c r="W17" s="655">
        <v>1</v>
      </c>
      <c r="X17" s="655"/>
      <c r="Y17" s="680"/>
      <c r="Z17" s="655">
        <v>1</v>
      </c>
      <c r="AA17" s="652"/>
      <c r="AB17" s="562"/>
      <c r="AC17" s="457" t="s">
        <v>1758</v>
      </c>
      <c r="AD17" s="497" t="str">
        <f>VLOOKUP(Tabla3[[#This Row],[Dependencia responsable]],Tabla9[],2,0)</f>
        <v>RRHH</v>
      </c>
      <c r="AE17" s="642">
        <v>1</v>
      </c>
      <c r="AF17" s="642">
        <f>COUNTIF(K:K,Tabla3[[#This Row],[Productos]])</f>
        <v>1</v>
      </c>
      <c r="AG17" s="709"/>
      <c r="AH17" s="485"/>
      <c r="AI17" s="485"/>
      <c r="AJ17" s="485"/>
      <c r="AK17" s="485"/>
      <c r="AL17" s="485"/>
      <c r="AM17" s="485"/>
      <c r="AN17" s="485"/>
      <c r="AO17" s="485"/>
      <c r="AP17" s="486"/>
      <c r="AQ17" s="486"/>
      <c r="AR17" s="486"/>
      <c r="AS17" s="486"/>
      <c r="AT17" s="486"/>
      <c r="AU17" s="486"/>
      <c r="AV17" s="486"/>
      <c r="AW17" s="486"/>
      <c r="AX17" s="486"/>
      <c r="AY17" s="486"/>
      <c r="AZ17" s="486"/>
      <c r="BA17" s="486"/>
    </row>
    <row r="18" spans="2:53" s="496" customFormat="1" ht="63.75" x14ac:dyDescent="0.2">
      <c r="B18" s="478" t="str">
        <f>RIGHT(Tabla3[[#This Row],[Cod_LE]],1)</f>
        <v>6</v>
      </c>
      <c r="C18" s="478" t="str">
        <f>RIGHT(Tabla3[[#This Row],[Cod_Obj]],1)</f>
        <v>2</v>
      </c>
      <c r="D18" s="478"/>
      <c r="E18" s="478"/>
      <c r="F18" s="450" t="s">
        <v>2032</v>
      </c>
      <c r="G18" s="454" t="str">
        <f>IFERROR(VLOOKUP($F18,LineasEstrategicas[[Ls_LinesEstategica]:[Cod_LE]],2,FALSE),"")</f>
        <v>LE. 6</v>
      </c>
      <c r="H18" s="450" t="s">
        <v>2069</v>
      </c>
      <c r="I18" s="624" t="str">
        <f>IFERROR(VLOOKUP(Tabla3[[#This Row],[Objetivo2]],Tabla7[[Ls_ObjEstrategico]:[Cod_ob]],2,0),"")</f>
        <v>Obj6.2</v>
      </c>
      <c r="J18" s="450" t="s">
        <v>2450</v>
      </c>
      <c r="K18" s="559" t="s">
        <v>2182</v>
      </c>
      <c r="L18" s="450" t="s">
        <v>2187</v>
      </c>
      <c r="M18" s="450">
        <v>3</v>
      </c>
      <c r="N18" s="564">
        <v>1</v>
      </c>
      <c r="O18" s="564">
        <v>4</v>
      </c>
      <c r="P18" s="669"/>
      <c r="Q18" s="670"/>
      <c r="R18" s="681"/>
      <c r="S18" s="680"/>
      <c r="T18" s="655">
        <v>1</v>
      </c>
      <c r="U18" s="681"/>
      <c r="V18" s="682"/>
      <c r="W18" s="681"/>
      <c r="X18" s="681"/>
      <c r="Y18" s="682"/>
      <c r="Z18" s="681"/>
      <c r="AA18" s="670"/>
      <c r="AB18" s="562"/>
      <c r="AC18" s="457" t="s">
        <v>1758</v>
      </c>
      <c r="AD18" s="497" t="str">
        <f>VLOOKUP(Tabla3[[#This Row],[Dependencia responsable]],Tabla9[],2,0)</f>
        <v>RRHH</v>
      </c>
      <c r="AE18" s="642">
        <v>1</v>
      </c>
      <c r="AF18" s="642">
        <f>COUNTIF(K:K,Tabla3[[#This Row],[Productos]])</f>
        <v>1</v>
      </c>
      <c r="AG18" s="709"/>
      <c r="AH18" s="485"/>
      <c r="AI18" s="485"/>
      <c r="AJ18" s="485"/>
      <c r="AK18" s="485"/>
      <c r="AL18" s="485"/>
      <c r="AM18" s="485"/>
      <c r="AN18" s="485"/>
      <c r="AO18" s="485"/>
      <c r="AP18" s="486"/>
      <c r="AQ18" s="486"/>
      <c r="AR18" s="486"/>
      <c r="AS18" s="486"/>
      <c r="AT18" s="486"/>
      <c r="AU18" s="486"/>
      <c r="AV18" s="486"/>
      <c r="AW18" s="486"/>
      <c r="AX18" s="486"/>
      <c r="AY18" s="486"/>
      <c r="AZ18" s="486"/>
      <c r="BA18" s="486"/>
    </row>
    <row r="19" spans="2:53" s="496" customFormat="1" ht="63.75" x14ac:dyDescent="0.2">
      <c r="B19" s="478" t="str">
        <f>RIGHT(Tabla3[[#This Row],[Cod_LE]],1)</f>
        <v>6</v>
      </c>
      <c r="C19" s="478" t="str">
        <f>RIGHT(Tabla3[[#This Row],[Cod_Obj]],1)</f>
        <v>2</v>
      </c>
      <c r="D19" s="478"/>
      <c r="E19" s="478"/>
      <c r="F19" s="450" t="s">
        <v>2032</v>
      </c>
      <c r="G19" s="454" t="str">
        <f>IFERROR(VLOOKUP($F19,LineasEstrategicas[[Ls_LinesEstategica]:[Cod_LE]],2,FALSE),"")</f>
        <v>LE. 6</v>
      </c>
      <c r="H19" s="450" t="s">
        <v>2069</v>
      </c>
      <c r="I19" s="624" t="str">
        <f>IFERROR(VLOOKUP(Tabla3[[#This Row],[Objetivo2]],Tabla7[[Ls_ObjEstrategico]:[Cod_ob]],2,0),"")</f>
        <v>Obj6.2</v>
      </c>
      <c r="J19" s="450" t="s">
        <v>1791</v>
      </c>
      <c r="K19" s="626" t="s">
        <v>2197</v>
      </c>
      <c r="L19" s="450" t="s">
        <v>2451</v>
      </c>
      <c r="M19" s="462"/>
      <c r="N19" s="566" t="s">
        <v>1671</v>
      </c>
      <c r="O19" s="563">
        <v>1</v>
      </c>
      <c r="P19" s="668"/>
      <c r="Q19" s="652">
        <v>1</v>
      </c>
      <c r="R19" s="655"/>
      <c r="S19" s="680"/>
      <c r="T19" s="655">
        <v>1</v>
      </c>
      <c r="U19" s="655"/>
      <c r="V19" s="680"/>
      <c r="W19" s="655">
        <v>1</v>
      </c>
      <c r="X19" s="655"/>
      <c r="Y19" s="680"/>
      <c r="Z19" s="655">
        <v>1</v>
      </c>
      <c r="AA19" s="652"/>
      <c r="AB19" s="562"/>
      <c r="AC19" s="457" t="s">
        <v>1758</v>
      </c>
      <c r="AD19" s="497" t="str">
        <f>VLOOKUP(Tabla3[[#This Row],[Dependencia responsable]],Tabla9[],2,0)</f>
        <v>RRHH</v>
      </c>
      <c r="AE19" s="642">
        <v>1</v>
      </c>
      <c r="AF19" s="642">
        <f>COUNTIF(K:K,Tabla3[[#This Row],[Productos]])</f>
        <v>1</v>
      </c>
      <c r="AG19" s="709"/>
      <c r="AH19" s="485"/>
      <c r="AI19" s="485"/>
      <c r="AJ19" s="485"/>
      <c r="AK19" s="485"/>
      <c r="AL19" s="485"/>
      <c r="AM19" s="485"/>
      <c r="AN19" s="485"/>
      <c r="AO19" s="485"/>
      <c r="AP19" s="486"/>
      <c r="AQ19" s="486"/>
      <c r="AR19" s="486"/>
      <c r="AS19" s="486"/>
      <c r="AT19" s="486"/>
      <c r="AU19" s="486"/>
      <c r="AV19" s="486"/>
      <c r="AW19" s="486"/>
      <c r="AX19" s="486"/>
      <c r="AY19" s="486"/>
      <c r="AZ19" s="486"/>
      <c r="BA19" s="486"/>
    </row>
    <row r="20" spans="2:53" s="496" customFormat="1" ht="63.75" x14ac:dyDescent="0.2">
      <c r="B20" s="478" t="str">
        <f>RIGHT(Tabla3[[#This Row],[Cod_LE]],1)</f>
        <v>6</v>
      </c>
      <c r="C20" s="478" t="str">
        <f>RIGHT(Tabla3[[#This Row],[Cod_Obj]],1)</f>
        <v>2</v>
      </c>
      <c r="D20" s="478"/>
      <c r="E20" s="478"/>
      <c r="F20" s="450" t="s">
        <v>2032</v>
      </c>
      <c r="G20" s="454" t="str">
        <f>IFERROR(VLOOKUP($F20,LineasEstrategicas[[Ls_LinesEstategica]:[Cod_LE]],2,FALSE),"")</f>
        <v>LE. 6</v>
      </c>
      <c r="H20" s="450" t="s">
        <v>2069</v>
      </c>
      <c r="I20" s="624" t="str">
        <f>IFERROR(VLOOKUP(Tabla3[[#This Row],[Objetivo2]],Tabla7[[Ls_ObjEstrategico]:[Cod_ob]],2,0),"")</f>
        <v>Obj6.2</v>
      </c>
      <c r="J20" s="450" t="s">
        <v>1791</v>
      </c>
      <c r="K20" s="559" t="s">
        <v>2183</v>
      </c>
      <c r="L20" s="450" t="s">
        <v>2188</v>
      </c>
      <c r="M20" s="450" t="s">
        <v>1747</v>
      </c>
      <c r="N20" s="563">
        <v>0.9</v>
      </c>
      <c r="O20" s="563">
        <v>0.9</v>
      </c>
      <c r="P20" s="669"/>
      <c r="Q20" s="670"/>
      <c r="R20" s="681"/>
      <c r="S20" s="680"/>
      <c r="T20" s="655">
        <v>1</v>
      </c>
      <c r="U20" s="681"/>
      <c r="V20" s="682"/>
      <c r="W20" s="681"/>
      <c r="X20" s="681"/>
      <c r="Y20" s="682"/>
      <c r="Z20" s="681"/>
      <c r="AA20" s="670"/>
      <c r="AB20" s="562"/>
      <c r="AC20" s="457" t="s">
        <v>1758</v>
      </c>
      <c r="AD20" s="497" t="str">
        <f>VLOOKUP(Tabla3[[#This Row],[Dependencia responsable]],Tabla9[],2,0)</f>
        <v>RRHH</v>
      </c>
      <c r="AE20" s="642">
        <v>1</v>
      </c>
      <c r="AF20" s="642">
        <f>COUNTIF(K:K,Tabla3[[#This Row],[Productos]])</f>
        <v>1</v>
      </c>
      <c r="AG20" s="709"/>
      <c r="AH20" s="485"/>
      <c r="AI20" s="485"/>
      <c r="AJ20" s="485"/>
      <c r="AK20" s="485"/>
      <c r="AL20" s="485"/>
      <c r="AM20" s="485"/>
      <c r="AN20" s="485"/>
      <c r="AO20" s="485"/>
      <c r="AP20" s="486"/>
      <c r="AQ20" s="486"/>
      <c r="AR20" s="486"/>
      <c r="AS20" s="486"/>
      <c r="AT20" s="486"/>
      <c r="AU20" s="486"/>
      <c r="AV20" s="486"/>
      <c r="AW20" s="486"/>
      <c r="AX20" s="486"/>
      <c r="AY20" s="486"/>
      <c r="AZ20" s="486"/>
      <c r="BA20" s="486"/>
    </row>
    <row r="21" spans="2:53" s="496" customFormat="1" ht="63.75" x14ac:dyDescent="0.2">
      <c r="B21" s="478" t="str">
        <f>RIGHT(Tabla3[[#This Row],[Cod_LE]],1)</f>
        <v>6</v>
      </c>
      <c r="C21" s="478" t="str">
        <f>RIGHT(Tabla3[[#This Row],[Cod_Obj]],1)</f>
        <v>2</v>
      </c>
      <c r="D21" s="478"/>
      <c r="E21" s="478"/>
      <c r="F21" s="450" t="s">
        <v>2032</v>
      </c>
      <c r="G21" s="454" t="str">
        <f>IFERROR(VLOOKUP($F21,LineasEstrategicas[[Ls_LinesEstategica]:[Cod_LE]],2,FALSE),"")</f>
        <v>LE. 6</v>
      </c>
      <c r="H21" s="450" t="s">
        <v>2069</v>
      </c>
      <c r="I21" s="624" t="str">
        <f>IFERROR(VLOOKUP(Tabla3[[#This Row],[Objetivo2]],Tabla7[[Ls_ObjEstrategico]:[Cod_ob]],2,0),"")</f>
        <v>Obj6.2</v>
      </c>
      <c r="J21" s="450" t="s">
        <v>1791</v>
      </c>
      <c r="K21" s="559" t="s">
        <v>2184</v>
      </c>
      <c r="L21" s="450" t="s">
        <v>2198</v>
      </c>
      <c r="M21" s="450" t="s">
        <v>1747</v>
      </c>
      <c r="N21" s="561" t="s">
        <v>1671</v>
      </c>
      <c r="O21" s="563">
        <v>0.9</v>
      </c>
      <c r="P21" s="668"/>
      <c r="Q21" s="652">
        <v>1</v>
      </c>
      <c r="R21" s="655"/>
      <c r="S21" s="680"/>
      <c r="T21" s="655">
        <v>1</v>
      </c>
      <c r="U21" s="655"/>
      <c r="V21" s="680"/>
      <c r="W21" s="655">
        <v>1</v>
      </c>
      <c r="X21" s="655"/>
      <c r="Y21" s="680"/>
      <c r="Z21" s="655">
        <v>1</v>
      </c>
      <c r="AA21" s="652"/>
      <c r="AB21" s="562"/>
      <c r="AC21" s="457" t="s">
        <v>1758</v>
      </c>
      <c r="AD21" s="497" t="str">
        <f>VLOOKUP(Tabla3[[#This Row],[Dependencia responsable]],Tabla9[],2,0)</f>
        <v>RRHH</v>
      </c>
      <c r="AE21" s="642">
        <v>1</v>
      </c>
      <c r="AF21" s="642">
        <f>COUNTIF(K:K,Tabla3[[#This Row],[Productos]])</f>
        <v>1</v>
      </c>
      <c r="AG21" s="709"/>
      <c r="AH21" s="485"/>
      <c r="AI21" s="485"/>
      <c r="AJ21" s="485"/>
      <c r="AK21" s="485"/>
      <c r="AL21" s="485"/>
      <c r="AM21" s="485"/>
      <c r="AN21" s="485"/>
      <c r="AO21" s="485"/>
      <c r="AP21" s="486"/>
      <c r="AQ21" s="486"/>
      <c r="AR21" s="486"/>
      <c r="AS21" s="486"/>
      <c r="AT21" s="486"/>
      <c r="AU21" s="486"/>
      <c r="AV21" s="486"/>
      <c r="AW21" s="486"/>
      <c r="AX21" s="486"/>
      <c r="AY21" s="486"/>
      <c r="AZ21" s="486"/>
      <c r="BA21" s="486"/>
    </row>
    <row r="22" spans="2:53" s="496" customFormat="1" ht="64.5" thickBot="1" x14ac:dyDescent="0.3">
      <c r="B22" s="478" t="str">
        <f>RIGHT(Tabla3[[#This Row],[Cod_LE]],1)</f>
        <v>6</v>
      </c>
      <c r="C22" s="478" t="str">
        <f>RIGHT(Tabla3[[#This Row],[Cod_Obj]],1)</f>
        <v>2</v>
      </c>
      <c r="D22" s="478"/>
      <c r="E22" s="478"/>
      <c r="F22" s="450" t="s">
        <v>2032</v>
      </c>
      <c r="G22" s="454" t="str">
        <f>IFERROR(VLOOKUP($F22,LineasEstrategicas[[Ls_LinesEstategica]:[Cod_LE]],2,FALSE),"")</f>
        <v>LE. 6</v>
      </c>
      <c r="H22" s="450" t="s">
        <v>2069</v>
      </c>
      <c r="I22" s="624" t="str">
        <f>IFERROR(VLOOKUP(Tabla3[[#This Row],[Objetivo2]],Tabla7[[Ls_ObjEstrategico]:[Cod_ob]],2,0),"")</f>
        <v>Obj6.2</v>
      </c>
      <c r="J22" s="450" t="s">
        <v>2448</v>
      </c>
      <c r="K22" s="559" t="s">
        <v>2452</v>
      </c>
      <c r="L22" s="450" t="s">
        <v>2185</v>
      </c>
      <c r="M22" s="462" t="s">
        <v>1747</v>
      </c>
      <c r="N22" s="566" t="s">
        <v>1671</v>
      </c>
      <c r="O22" s="563">
        <v>1</v>
      </c>
      <c r="P22" s="668"/>
      <c r="Q22" s="652">
        <v>1</v>
      </c>
      <c r="R22" s="655"/>
      <c r="S22" s="680"/>
      <c r="T22" s="655">
        <v>1</v>
      </c>
      <c r="U22" s="655"/>
      <c r="V22" s="680"/>
      <c r="W22" s="655">
        <v>1</v>
      </c>
      <c r="X22" s="655"/>
      <c r="Y22" s="680"/>
      <c r="Z22" s="655">
        <v>1</v>
      </c>
      <c r="AA22" s="652"/>
      <c r="AB22" s="562"/>
      <c r="AC22" s="629" t="s">
        <v>1758</v>
      </c>
      <c r="AD22" s="497" t="s">
        <v>2126</v>
      </c>
      <c r="AE22" s="497">
        <v>1</v>
      </c>
      <c r="AF22" s="497">
        <f>COUNTIF(K:K,Tabla3[[#This Row],[Productos]])</f>
        <v>1</v>
      </c>
      <c r="AG22" s="701"/>
      <c r="AH22" s="485"/>
      <c r="AI22" s="485"/>
      <c r="AJ22" s="485"/>
      <c r="AK22" s="485"/>
      <c r="AL22" s="485"/>
      <c r="AM22" s="485"/>
      <c r="AN22" s="485"/>
      <c r="AO22" s="485"/>
      <c r="AP22" s="486"/>
      <c r="AQ22" s="486"/>
      <c r="AR22" s="486"/>
      <c r="AS22" s="486"/>
      <c r="AT22" s="486"/>
      <c r="AU22" s="486"/>
      <c r="AV22" s="486"/>
      <c r="AW22" s="486"/>
      <c r="AX22" s="486"/>
      <c r="AY22" s="486"/>
      <c r="AZ22" s="486"/>
      <c r="BA22" s="486"/>
    </row>
    <row r="23" spans="2:53" s="496" customFormat="1" ht="38.25" x14ac:dyDescent="0.25">
      <c r="B23" s="478" t="str">
        <f>RIGHT(Tabla3[[#This Row],[Cod_LE]],1)</f>
        <v>5</v>
      </c>
      <c r="C23" s="478" t="str">
        <f>RIGHT(Tabla3[[#This Row],[Cod_Obj]],1)</f>
        <v>2</v>
      </c>
      <c r="D23" s="478"/>
      <c r="E23" s="478"/>
      <c r="F23" s="450" t="s">
        <v>2028</v>
      </c>
      <c r="G23" s="454" t="str">
        <f>IFERROR(VLOOKUP($F23,LineasEstrategicas[[Ls_LinesEstategica]:[Cod_LE]],2,FALSE),"")</f>
        <v>LE. 5</v>
      </c>
      <c r="H23" s="450" t="s">
        <v>2068</v>
      </c>
      <c r="I23" s="624" t="str">
        <f>IFERROR(VLOOKUP(Tabla3[[#This Row],[Objetivo2]],Tabla7[[Ls_ObjEstrategico]:[Cod_ob]],2,0),"")</f>
        <v>Obj5.2</v>
      </c>
      <c r="J23" s="450" t="s">
        <v>2199</v>
      </c>
      <c r="K23" s="559" t="s">
        <v>2200</v>
      </c>
      <c r="L23" s="450" t="s">
        <v>2201</v>
      </c>
      <c r="M23" s="450" t="s">
        <v>1747</v>
      </c>
      <c r="N23" s="561" t="s">
        <v>1671</v>
      </c>
      <c r="O23" s="563">
        <v>1</v>
      </c>
      <c r="P23" s="669"/>
      <c r="Q23" s="670"/>
      <c r="R23" s="681"/>
      <c r="S23" s="680"/>
      <c r="T23" s="655">
        <v>1</v>
      </c>
      <c r="U23" s="681"/>
      <c r="V23" s="682"/>
      <c r="W23" s="681"/>
      <c r="X23" s="681"/>
      <c r="Y23" s="682"/>
      <c r="Z23" s="681"/>
      <c r="AA23" s="670"/>
      <c r="AB23" s="562"/>
      <c r="AC23" s="629" t="s">
        <v>2057</v>
      </c>
      <c r="AD23" s="497" t="str">
        <f>VLOOKUP(Tabla3[[#This Row],[Dependencia responsable]],Tabla9[],2,0)</f>
        <v>GG</v>
      </c>
      <c r="AE23" s="642">
        <v>1</v>
      </c>
      <c r="AF23" s="642">
        <f>COUNTIF(K:K,Tabla3[[#This Row],[Productos]])</f>
        <v>1</v>
      </c>
      <c r="AG23" s="696">
        <f>+Resumen!B13</f>
        <v>10800000</v>
      </c>
      <c r="AH23" s="485"/>
      <c r="AI23" s="485"/>
      <c r="AJ23" s="485"/>
      <c r="AK23" s="485"/>
      <c r="AL23" s="485"/>
      <c r="AM23" s="485"/>
      <c r="AN23" s="485"/>
      <c r="AO23" s="485"/>
      <c r="AP23" s="486"/>
      <c r="AQ23" s="486"/>
      <c r="AR23" s="486"/>
      <c r="AS23" s="486"/>
      <c r="AT23" s="486"/>
      <c r="AU23" s="486"/>
      <c r="AV23" s="486"/>
      <c r="AW23" s="486"/>
      <c r="AX23" s="486"/>
      <c r="AY23" s="486"/>
      <c r="AZ23" s="486"/>
      <c r="BA23" s="486"/>
    </row>
    <row r="24" spans="2:53" s="496" customFormat="1" ht="63.75" x14ac:dyDescent="0.25">
      <c r="B24" s="478" t="str">
        <f>RIGHT(Tabla3[[#This Row],[Cod_LE]],1)</f>
        <v>5</v>
      </c>
      <c r="C24" s="478" t="str">
        <f>RIGHT(Tabla3[[#This Row],[Cod_Obj]],1)</f>
        <v>2</v>
      </c>
      <c r="D24" s="478"/>
      <c r="E24" s="478"/>
      <c r="F24" s="450" t="s">
        <v>2028</v>
      </c>
      <c r="G24" s="454" t="str">
        <f>IFERROR(VLOOKUP($F24,LineasEstrategicas[[Ls_LinesEstategica]:[Cod_LE]],2,FALSE),"")</f>
        <v>LE. 5</v>
      </c>
      <c r="H24" s="450" t="s">
        <v>2068</v>
      </c>
      <c r="I24" s="624" t="str">
        <f>IFERROR(VLOOKUP(Tabla3[[#This Row],[Objetivo2]],Tabla7[[Ls_ObjEstrategico]:[Cod_ob]],2,0),"")</f>
        <v>Obj5.2</v>
      </c>
      <c r="J24" s="450" t="s">
        <v>2202</v>
      </c>
      <c r="K24" s="559" t="s">
        <v>2203</v>
      </c>
      <c r="L24" s="450" t="s">
        <v>2204</v>
      </c>
      <c r="M24" s="450" t="s">
        <v>2453</v>
      </c>
      <c r="N24" s="561" t="s">
        <v>1671</v>
      </c>
      <c r="O24" s="564" t="s">
        <v>2205</v>
      </c>
      <c r="P24" s="668"/>
      <c r="Q24" s="652">
        <v>1</v>
      </c>
      <c r="R24" s="655"/>
      <c r="S24" s="680"/>
      <c r="T24" s="655">
        <v>1</v>
      </c>
      <c r="U24" s="655"/>
      <c r="V24" s="680"/>
      <c r="W24" s="655">
        <v>1</v>
      </c>
      <c r="X24" s="655"/>
      <c r="Y24" s="680"/>
      <c r="Z24" s="655">
        <v>1</v>
      </c>
      <c r="AA24" s="652"/>
      <c r="AB24" s="562"/>
      <c r="AC24" s="629" t="s">
        <v>2057</v>
      </c>
      <c r="AD24" s="497" t="str">
        <f>VLOOKUP(Tabla3[[#This Row],[Dependencia responsable]],Tabla9[],2,0)</f>
        <v>GG</v>
      </c>
      <c r="AE24" s="642">
        <v>1</v>
      </c>
      <c r="AF24" s="642">
        <f>COUNTIF(K:K,Tabla3[[#This Row],[Productos]])</f>
        <v>1</v>
      </c>
      <c r="AG24" s="697"/>
      <c r="AH24" s="485"/>
      <c r="AI24" s="485"/>
      <c r="AJ24" s="485"/>
      <c r="AK24" s="485"/>
      <c r="AL24" s="485"/>
      <c r="AM24" s="485"/>
      <c r="AN24" s="485"/>
      <c r="AO24" s="485"/>
      <c r="AP24" s="486"/>
      <c r="AQ24" s="486"/>
      <c r="AR24" s="486"/>
      <c r="AS24" s="486"/>
      <c r="AT24" s="486"/>
      <c r="AU24" s="486"/>
      <c r="AV24" s="486"/>
      <c r="AW24" s="486"/>
      <c r="AX24" s="486"/>
      <c r="AY24" s="486"/>
      <c r="AZ24" s="486"/>
      <c r="BA24" s="486"/>
    </row>
    <row r="25" spans="2:53" s="496" customFormat="1" ht="38.25" x14ac:dyDescent="0.25">
      <c r="B25" s="478" t="str">
        <f>RIGHT(Tabla3[[#This Row],[Cod_LE]],1)</f>
        <v>5</v>
      </c>
      <c r="C25" s="478" t="str">
        <f>RIGHT(Tabla3[[#This Row],[Cod_Obj]],1)</f>
        <v>2</v>
      </c>
      <c r="D25" s="478"/>
      <c r="E25" s="478"/>
      <c r="F25" s="450" t="s">
        <v>2028</v>
      </c>
      <c r="G25" s="454" t="str">
        <f>IFERROR(VLOOKUP($F25,LineasEstrategicas[[Ls_LinesEstategica]:[Cod_LE]],2,FALSE),"")</f>
        <v>LE. 5</v>
      </c>
      <c r="H25" s="450" t="s">
        <v>2068</v>
      </c>
      <c r="I25" s="624" t="str">
        <f>IFERROR(VLOOKUP(Tabla3[[#This Row],[Objetivo2]],Tabla7[[Ls_ObjEstrategico]:[Cod_ob]],2,0),"")</f>
        <v>Obj5.2</v>
      </c>
      <c r="J25" s="450" t="s">
        <v>2206</v>
      </c>
      <c r="K25" s="559" t="s">
        <v>2207</v>
      </c>
      <c r="L25" s="450" t="s">
        <v>2208</v>
      </c>
      <c r="M25" s="450" t="s">
        <v>2453</v>
      </c>
      <c r="N25" s="561" t="s">
        <v>1671</v>
      </c>
      <c r="O25" s="564" t="s">
        <v>2209</v>
      </c>
      <c r="P25" s="668"/>
      <c r="Q25" s="652">
        <v>1</v>
      </c>
      <c r="R25" s="655"/>
      <c r="S25" s="680"/>
      <c r="T25" s="655">
        <v>1</v>
      </c>
      <c r="U25" s="655"/>
      <c r="V25" s="680"/>
      <c r="W25" s="655">
        <v>1</v>
      </c>
      <c r="X25" s="655"/>
      <c r="Y25" s="680"/>
      <c r="Z25" s="655">
        <v>1</v>
      </c>
      <c r="AA25" s="652"/>
      <c r="AB25" s="562"/>
      <c r="AC25" s="629" t="s">
        <v>2057</v>
      </c>
      <c r="AD25" s="497" t="str">
        <f>VLOOKUP(Tabla3[[#This Row],[Dependencia responsable]],Tabla9[],2,0)</f>
        <v>GG</v>
      </c>
      <c r="AE25" s="642">
        <v>1</v>
      </c>
      <c r="AF25" s="642">
        <f>COUNTIF(K:K,Tabla3[[#This Row],[Productos]])</f>
        <v>1</v>
      </c>
      <c r="AG25" s="697"/>
      <c r="AH25" s="485"/>
      <c r="AI25" s="485"/>
      <c r="AJ25" s="485"/>
      <c r="AK25" s="485"/>
      <c r="AL25" s="485"/>
      <c r="AM25" s="485"/>
      <c r="AN25" s="485"/>
      <c r="AO25" s="485"/>
      <c r="AP25" s="486"/>
      <c r="AQ25" s="486"/>
      <c r="AR25" s="486"/>
      <c r="AS25" s="486"/>
      <c r="AT25" s="486"/>
      <c r="AU25" s="486"/>
      <c r="AV25" s="486"/>
      <c r="AW25" s="486"/>
      <c r="AX25" s="486"/>
      <c r="AY25" s="486"/>
      <c r="AZ25" s="486"/>
      <c r="BA25" s="486"/>
    </row>
    <row r="26" spans="2:53" s="496" customFormat="1" ht="39" thickBot="1" x14ac:dyDescent="0.3">
      <c r="B26" s="478" t="str">
        <f>RIGHT(Tabla3[[#This Row],[Cod_LE]],1)</f>
        <v>5</v>
      </c>
      <c r="C26" s="478" t="str">
        <f>RIGHT(Tabla3[[#This Row],[Cod_Obj]],1)</f>
        <v>2</v>
      </c>
      <c r="D26" s="478"/>
      <c r="E26" s="478"/>
      <c r="F26" s="450" t="s">
        <v>2028</v>
      </c>
      <c r="G26" s="454" t="str">
        <f>IFERROR(VLOOKUP($F26,LineasEstrategicas[[Ls_LinesEstategica]:[Cod_LE]],2,FALSE),"")</f>
        <v>LE. 5</v>
      </c>
      <c r="H26" s="450" t="s">
        <v>2068</v>
      </c>
      <c r="I26" s="624" t="str">
        <f>IFERROR(VLOOKUP(Tabla3[[#This Row],[Objetivo2]],Tabla7[[Ls_ObjEstrategico]:[Cod_ob]],2,0),"")</f>
        <v>Obj5.2</v>
      </c>
      <c r="J26" s="450" t="s">
        <v>2202</v>
      </c>
      <c r="K26" s="559" t="s">
        <v>2210</v>
      </c>
      <c r="L26" s="450" t="s">
        <v>2211</v>
      </c>
      <c r="M26" s="450" t="s">
        <v>2212</v>
      </c>
      <c r="N26" s="563">
        <v>0.95</v>
      </c>
      <c r="O26" s="563">
        <v>1</v>
      </c>
      <c r="P26" s="668"/>
      <c r="Q26" s="652">
        <v>1</v>
      </c>
      <c r="R26" s="655"/>
      <c r="S26" s="680"/>
      <c r="T26" s="655">
        <v>1</v>
      </c>
      <c r="U26" s="655"/>
      <c r="V26" s="680"/>
      <c r="W26" s="655">
        <v>1</v>
      </c>
      <c r="X26" s="655"/>
      <c r="Y26" s="680"/>
      <c r="Z26" s="655">
        <v>1</v>
      </c>
      <c r="AA26" s="652"/>
      <c r="AB26" s="457"/>
      <c r="AC26" s="629" t="s">
        <v>2057</v>
      </c>
      <c r="AD26" s="497" t="str">
        <f>VLOOKUP(Tabla3[[#This Row],[Dependencia responsable]],Tabla9[],2,0)</f>
        <v>GG</v>
      </c>
      <c r="AE26" s="642">
        <v>1</v>
      </c>
      <c r="AF26" s="642">
        <f>COUNTIF(K:K,Tabla3[[#This Row],[Productos]])</f>
        <v>1</v>
      </c>
      <c r="AG26" s="698"/>
      <c r="AH26" s="485"/>
      <c r="AI26" s="485"/>
      <c r="AJ26" s="485"/>
      <c r="AK26" s="485"/>
      <c r="AL26" s="485"/>
      <c r="AM26" s="485"/>
      <c r="AN26" s="485"/>
      <c r="AO26" s="485"/>
      <c r="AP26" s="486"/>
      <c r="AQ26" s="486"/>
      <c r="AR26" s="486"/>
      <c r="AS26" s="486"/>
      <c r="AT26" s="486"/>
      <c r="AU26" s="486"/>
      <c r="AV26" s="486"/>
      <c r="AW26" s="486"/>
      <c r="AX26" s="486"/>
      <c r="AY26" s="486"/>
      <c r="AZ26" s="486"/>
      <c r="BA26" s="486"/>
    </row>
    <row r="27" spans="2:53" s="496" customFormat="1" ht="60" x14ac:dyDescent="0.25">
      <c r="B27" s="478" t="str">
        <f>RIGHT(Tabla3[[#This Row],[Cod_LE]],1)</f>
        <v>1</v>
      </c>
      <c r="C27" s="478" t="str">
        <f>RIGHT(Tabla3[[#This Row],[Cod_Obj]],1)</f>
        <v>1</v>
      </c>
      <c r="D27" s="478"/>
      <c r="E27" s="478"/>
      <c r="F27" s="450" t="s">
        <v>2022</v>
      </c>
      <c r="G27" s="454" t="str">
        <f>IFERROR(VLOOKUP($F27,LineasEstrategicas[[Ls_LinesEstategica]:[Cod_LE]],2,FALSE),"")</f>
        <v>LE. 1</v>
      </c>
      <c r="H27" s="450" t="s">
        <v>2035</v>
      </c>
      <c r="I27" s="624" t="str">
        <f>IFERROR(VLOOKUP(Tabla3[[#This Row],[Objetivo2]],Tabla7[[Ls_ObjEstrategico]:[Cod_ob]],2,0),"")</f>
        <v>Obj1.1</v>
      </c>
      <c r="J27" s="611" t="s">
        <v>2454</v>
      </c>
      <c r="K27" s="559" t="s">
        <v>2213</v>
      </c>
      <c r="L27" s="450" t="s">
        <v>2211</v>
      </c>
      <c r="M27" s="450" t="s">
        <v>2212</v>
      </c>
      <c r="N27" s="563">
        <v>0.95</v>
      </c>
      <c r="O27" s="563">
        <v>1</v>
      </c>
      <c r="P27" s="668"/>
      <c r="Q27" s="652">
        <v>1</v>
      </c>
      <c r="R27" s="655"/>
      <c r="S27" s="680"/>
      <c r="T27" s="655">
        <v>1</v>
      </c>
      <c r="U27" s="655"/>
      <c r="V27" s="680"/>
      <c r="W27" s="655">
        <v>1</v>
      </c>
      <c r="X27" s="655"/>
      <c r="Y27" s="680"/>
      <c r="Z27" s="655">
        <v>1</v>
      </c>
      <c r="AA27" s="652"/>
      <c r="AB27" s="562"/>
      <c r="AC27" s="629" t="s">
        <v>2166</v>
      </c>
      <c r="AD27" s="497" t="str">
        <f>VLOOKUP(Tabla3[[#This Row],[Dependencia responsable]],Tabla9[],2,0)</f>
        <v>DPSFS</v>
      </c>
      <c r="AE27" s="642">
        <v>1</v>
      </c>
      <c r="AF27" s="642">
        <f>COUNTIF(K:K,Tabla3[[#This Row],[Productos]])</f>
        <v>1</v>
      </c>
      <c r="AG27" s="696">
        <f>+Resumen!B25</f>
        <v>441666.66666666669</v>
      </c>
      <c r="AH27" s="485"/>
      <c r="AI27" s="485"/>
      <c r="AJ27" s="485"/>
      <c r="AK27" s="485"/>
      <c r="AL27" s="485"/>
      <c r="AM27" s="485"/>
      <c r="AN27" s="485"/>
      <c r="AO27" s="485"/>
      <c r="AP27" s="486"/>
      <c r="AQ27" s="486"/>
      <c r="AR27" s="486"/>
      <c r="AS27" s="486"/>
      <c r="AT27" s="486"/>
      <c r="AU27" s="486"/>
      <c r="AV27" s="486"/>
      <c r="AW27" s="486"/>
      <c r="AX27" s="486"/>
      <c r="AY27" s="486"/>
      <c r="AZ27" s="486"/>
      <c r="BA27" s="486"/>
    </row>
    <row r="28" spans="2:53" s="496" customFormat="1" ht="60" x14ac:dyDescent="0.25">
      <c r="B28" s="478" t="str">
        <f>RIGHT(Tabla3[[#This Row],[Cod_LE]],1)</f>
        <v>1</v>
      </c>
      <c r="C28" s="478" t="str">
        <f>RIGHT(Tabla3[[#This Row],[Cod_Obj]],1)</f>
        <v>1</v>
      </c>
      <c r="D28" s="478"/>
      <c r="E28" s="478"/>
      <c r="F28" s="450" t="s">
        <v>2022</v>
      </c>
      <c r="G28" s="454" t="str">
        <f>IFERROR(VLOOKUP($F28,LineasEstrategicas[[Ls_LinesEstategica]:[Cod_LE]],2,FALSE),"")</f>
        <v>LE. 1</v>
      </c>
      <c r="H28" s="450" t="s">
        <v>2035</v>
      </c>
      <c r="I28" s="624" t="str">
        <f>IFERROR(VLOOKUP(Tabla3[[#This Row],[Objetivo2]],Tabla7[[Ls_ObjEstrategico]:[Cod_ob]],2,0),"")</f>
        <v>Obj1.1</v>
      </c>
      <c r="J28" s="611" t="s">
        <v>2454</v>
      </c>
      <c r="K28" s="559" t="s">
        <v>2214</v>
      </c>
      <c r="L28" s="450" t="s">
        <v>2215</v>
      </c>
      <c r="M28" s="450" t="s">
        <v>2212</v>
      </c>
      <c r="N28" s="561" t="s">
        <v>1671</v>
      </c>
      <c r="O28" s="563">
        <v>0.8</v>
      </c>
      <c r="P28" s="668"/>
      <c r="Q28" s="652">
        <v>1</v>
      </c>
      <c r="R28" s="655"/>
      <c r="S28" s="681"/>
      <c r="T28" s="682"/>
      <c r="U28" s="681"/>
      <c r="V28" s="682"/>
      <c r="W28" s="681"/>
      <c r="X28" s="681"/>
      <c r="Y28" s="682"/>
      <c r="Z28" s="681"/>
      <c r="AA28" s="670"/>
      <c r="AB28" s="562"/>
      <c r="AC28" s="629" t="s">
        <v>2166</v>
      </c>
      <c r="AD28" s="497" t="str">
        <f>VLOOKUP(Tabla3[[#This Row],[Dependencia responsable]],Tabla9[],2,0)</f>
        <v>DPSFS</v>
      </c>
      <c r="AE28" s="642">
        <v>1</v>
      </c>
      <c r="AF28" s="642">
        <f>COUNTIF(K:K,Tabla3[[#This Row],[Productos]])</f>
        <v>3</v>
      </c>
      <c r="AG28" s="697"/>
      <c r="AH28" s="485"/>
      <c r="AI28" s="485"/>
      <c r="AJ28" s="485"/>
      <c r="AK28" s="485"/>
      <c r="AL28" s="485"/>
      <c r="AM28" s="485"/>
      <c r="AN28" s="485"/>
      <c r="AO28" s="485"/>
      <c r="AP28" s="486"/>
      <c r="AQ28" s="486"/>
      <c r="AR28" s="486"/>
      <c r="AS28" s="486"/>
      <c r="AT28" s="486"/>
      <c r="AU28" s="486"/>
      <c r="AV28" s="486"/>
      <c r="AW28" s="486"/>
      <c r="AX28" s="486"/>
      <c r="AY28" s="486"/>
      <c r="AZ28" s="486"/>
      <c r="BA28" s="486"/>
    </row>
    <row r="29" spans="2:53" s="496" customFormat="1" ht="63.75" x14ac:dyDescent="0.25">
      <c r="B29" s="478" t="str">
        <f>RIGHT(Tabla3[[#This Row],[Cod_LE]],1)</f>
        <v>2</v>
      </c>
      <c r="C29" s="478" t="str">
        <f>RIGHT(Tabla3[[#This Row],[Cod_Obj]],1)</f>
        <v>2</v>
      </c>
      <c r="D29" s="478"/>
      <c r="E29" s="478"/>
      <c r="F29" s="450" t="s">
        <v>2021</v>
      </c>
      <c r="G29" s="454" t="str">
        <f>IFERROR(VLOOKUP($F29,LineasEstrategicas[[Ls_LinesEstategica]:[Cod_LE]],2,FALSE),"")</f>
        <v>LE. 2</v>
      </c>
      <c r="H29" s="450" t="s">
        <v>2038</v>
      </c>
      <c r="I29" s="624" t="str">
        <f>IFERROR(VLOOKUP(Tabla3[[#This Row],[Objetivo2]],Tabla7[[Ls_ObjEstrategico]:[Cod_ob]],2,0),"")</f>
        <v>Obj2.2</v>
      </c>
      <c r="J29" s="611" t="s">
        <v>2454</v>
      </c>
      <c r="K29" s="559" t="s">
        <v>2216</v>
      </c>
      <c r="L29" s="450" t="s">
        <v>2455</v>
      </c>
      <c r="M29" s="450"/>
      <c r="N29" s="561" t="s">
        <v>1671</v>
      </c>
      <c r="O29" s="561" t="s">
        <v>1671</v>
      </c>
      <c r="P29" s="668"/>
      <c r="Q29" s="652">
        <v>1</v>
      </c>
      <c r="R29" s="655"/>
      <c r="S29" s="680"/>
      <c r="T29" s="655">
        <v>1</v>
      </c>
      <c r="U29" s="655"/>
      <c r="V29" s="680"/>
      <c r="W29" s="655">
        <v>1</v>
      </c>
      <c r="X29" s="655"/>
      <c r="Y29" s="680"/>
      <c r="Z29" s="655">
        <v>1</v>
      </c>
      <c r="AA29" s="652"/>
      <c r="AB29" s="457"/>
      <c r="AC29" s="629" t="s">
        <v>2166</v>
      </c>
      <c r="AD29" s="497" t="str">
        <f>VLOOKUP(Tabla3[[#This Row],[Dependencia responsable]],Tabla9[],2,0)</f>
        <v>DPSFS</v>
      </c>
      <c r="AE29" s="642">
        <v>1</v>
      </c>
      <c r="AF29" s="642">
        <f>COUNTIF(K:K,Tabla3[[#This Row],[Productos]])</f>
        <v>1</v>
      </c>
      <c r="AG29" s="697"/>
      <c r="AH29" s="485"/>
      <c r="AI29" s="485"/>
      <c r="AJ29" s="485"/>
      <c r="AK29" s="485"/>
      <c r="AL29" s="485"/>
      <c r="AM29" s="485"/>
      <c r="AN29" s="485"/>
      <c r="AO29" s="485"/>
      <c r="AP29" s="486"/>
      <c r="AQ29" s="486"/>
      <c r="AR29" s="486"/>
      <c r="AS29" s="486"/>
      <c r="AT29" s="486"/>
      <c r="AU29" s="486"/>
      <c r="AV29" s="486"/>
      <c r="AW29" s="486"/>
      <c r="AX29" s="486"/>
      <c r="AY29" s="486"/>
      <c r="AZ29" s="486"/>
      <c r="BA29" s="486"/>
    </row>
    <row r="30" spans="2:53" s="496" customFormat="1" ht="60" x14ac:dyDescent="0.25">
      <c r="B30" s="478" t="str">
        <f>RIGHT(Tabla3[[#This Row],[Cod_LE]],1)</f>
        <v>1</v>
      </c>
      <c r="C30" s="478" t="str">
        <f>RIGHT(Tabla3[[#This Row],[Cod_Obj]],1)</f>
        <v>1</v>
      </c>
      <c r="D30" s="478"/>
      <c r="E30" s="478"/>
      <c r="F30" s="450" t="s">
        <v>2022</v>
      </c>
      <c r="G30" s="454" t="str">
        <f>IFERROR(VLOOKUP($F30,LineasEstrategicas[[Ls_LinesEstategica]:[Cod_LE]],2,FALSE),"")</f>
        <v>LE. 1</v>
      </c>
      <c r="H30" s="450" t="s">
        <v>2035</v>
      </c>
      <c r="I30" s="624" t="str">
        <f>IFERROR(VLOOKUP(Tabla3[[#This Row],[Objetivo2]],Tabla7[[Ls_ObjEstrategico]:[Cod_ob]],2,0),"")</f>
        <v>Obj1.1</v>
      </c>
      <c r="J30" s="611" t="s">
        <v>2454</v>
      </c>
      <c r="K30" s="559" t="s">
        <v>2217</v>
      </c>
      <c r="L30" s="450" t="s">
        <v>2218</v>
      </c>
      <c r="M30" s="450"/>
      <c r="N30" s="561" t="s">
        <v>1671</v>
      </c>
      <c r="O30" s="563">
        <v>1</v>
      </c>
      <c r="P30" s="668"/>
      <c r="Q30" s="652">
        <v>1</v>
      </c>
      <c r="R30" s="655"/>
      <c r="S30" s="680"/>
      <c r="T30" s="655">
        <v>1</v>
      </c>
      <c r="U30" s="655"/>
      <c r="V30" s="680"/>
      <c r="W30" s="655">
        <v>1</v>
      </c>
      <c r="X30" s="655"/>
      <c r="Y30" s="680"/>
      <c r="Z30" s="655">
        <v>1</v>
      </c>
      <c r="AA30" s="652"/>
      <c r="AB30" s="457"/>
      <c r="AC30" s="629" t="s">
        <v>2166</v>
      </c>
      <c r="AD30" s="497" t="str">
        <f>VLOOKUP(Tabla3[[#This Row],[Dependencia responsable]],Tabla9[],2,0)</f>
        <v>DPSFS</v>
      </c>
      <c r="AE30" s="642">
        <v>1</v>
      </c>
      <c r="AF30" s="642">
        <f>COUNTIF(K:K,Tabla3[[#This Row],[Productos]])</f>
        <v>1</v>
      </c>
      <c r="AG30" s="697"/>
      <c r="AH30" s="485"/>
      <c r="AI30" s="485"/>
      <c r="AJ30" s="485"/>
      <c r="AK30" s="485"/>
      <c r="AL30" s="485"/>
      <c r="AM30" s="485"/>
      <c r="AN30" s="485"/>
      <c r="AO30" s="485"/>
      <c r="AP30" s="486"/>
      <c r="AQ30" s="486"/>
      <c r="AR30" s="486"/>
      <c r="AS30" s="486"/>
      <c r="AT30" s="486"/>
      <c r="AU30" s="486"/>
      <c r="AV30" s="486"/>
      <c r="AW30" s="486"/>
      <c r="AX30" s="486"/>
      <c r="AY30" s="486"/>
      <c r="AZ30" s="486"/>
      <c r="BA30" s="486"/>
    </row>
    <row r="31" spans="2:53" s="496" customFormat="1" ht="60" x14ac:dyDescent="0.25">
      <c r="B31" s="478" t="str">
        <f>RIGHT(Tabla3[[#This Row],[Cod_LE]],1)</f>
        <v>1</v>
      </c>
      <c r="C31" s="478" t="str">
        <f>RIGHT(Tabla3[[#This Row],[Cod_Obj]],1)</f>
        <v>1</v>
      </c>
      <c r="D31" s="478"/>
      <c r="E31" s="478"/>
      <c r="F31" s="450" t="s">
        <v>2022</v>
      </c>
      <c r="G31" s="454" t="str">
        <f>IFERROR(VLOOKUP($F31,LineasEstrategicas[[Ls_LinesEstategica]:[Cod_LE]],2,FALSE),"")</f>
        <v>LE. 1</v>
      </c>
      <c r="H31" s="450" t="s">
        <v>2035</v>
      </c>
      <c r="I31" s="624" t="str">
        <f>IFERROR(VLOOKUP(Tabla3[[#This Row],[Objetivo2]],Tabla7[[Ls_ObjEstrategico]:[Cod_ob]],2,0),"")</f>
        <v>Obj1.1</v>
      </c>
      <c r="J31" s="611" t="s">
        <v>2454</v>
      </c>
      <c r="K31" s="559" t="s">
        <v>2456</v>
      </c>
      <c r="L31" s="450" t="s">
        <v>2219</v>
      </c>
      <c r="M31" s="450" t="s">
        <v>2220</v>
      </c>
      <c r="N31" s="561" t="s">
        <v>1671</v>
      </c>
      <c r="O31" s="563"/>
      <c r="P31" s="668"/>
      <c r="Q31" s="652">
        <v>1</v>
      </c>
      <c r="R31" s="655"/>
      <c r="S31" s="680"/>
      <c r="T31" s="655">
        <v>1</v>
      </c>
      <c r="U31" s="655"/>
      <c r="V31" s="680"/>
      <c r="W31" s="655">
        <v>1</v>
      </c>
      <c r="X31" s="655"/>
      <c r="Y31" s="680"/>
      <c r="Z31" s="655">
        <v>1</v>
      </c>
      <c r="AA31" s="652"/>
      <c r="AB31" s="457"/>
      <c r="AC31" s="629" t="s">
        <v>2166</v>
      </c>
      <c r="AD31" s="497" t="str">
        <f>VLOOKUP(Tabla3[[#This Row],[Dependencia responsable]],Tabla9[],2,0)</f>
        <v>DPSFS</v>
      </c>
      <c r="AE31" s="642">
        <v>0</v>
      </c>
      <c r="AF31" s="642">
        <f>COUNTIF(K:K,Tabla3[[#This Row],[Productos]])</f>
        <v>3</v>
      </c>
      <c r="AG31" s="697"/>
      <c r="AH31" s="485"/>
      <c r="AI31" s="485"/>
      <c r="AJ31" s="485"/>
      <c r="AK31" s="485"/>
      <c r="AL31" s="485"/>
      <c r="AM31" s="485"/>
      <c r="AN31" s="485"/>
      <c r="AO31" s="485"/>
      <c r="AP31" s="486"/>
      <c r="AQ31" s="486"/>
      <c r="AR31" s="486"/>
      <c r="AS31" s="486"/>
      <c r="AT31" s="486"/>
      <c r="AU31" s="486"/>
      <c r="AV31" s="486"/>
      <c r="AW31" s="486"/>
      <c r="AX31" s="486"/>
      <c r="AY31" s="486"/>
      <c r="AZ31" s="486"/>
      <c r="BA31" s="486"/>
    </row>
    <row r="32" spans="2:53" s="496" customFormat="1" ht="64.5" thickBot="1" x14ac:dyDescent="0.3">
      <c r="B32" s="478" t="str">
        <f>RIGHT(Tabla3[[#This Row],[Cod_LE]],1)</f>
        <v>2</v>
      </c>
      <c r="C32" s="478" t="str">
        <f>RIGHT(Tabla3[[#This Row],[Cod_Obj]],1)</f>
        <v>2</v>
      </c>
      <c r="D32" s="478"/>
      <c r="E32" s="478"/>
      <c r="F32" s="450" t="s">
        <v>2021</v>
      </c>
      <c r="G32" s="454" t="str">
        <f>IFERROR(VLOOKUP($F32,LineasEstrategicas[[Ls_LinesEstategica]:[Cod_LE]],2,FALSE),"")</f>
        <v>LE. 2</v>
      </c>
      <c r="H32" s="450" t="s">
        <v>2038</v>
      </c>
      <c r="I32" s="624" t="str">
        <f>IFERROR(VLOOKUP(Tabla3[[#This Row],[Objetivo2]],Tabla7[[Ls_ObjEstrategico]:[Cod_ob]],2,0),"")</f>
        <v>Obj2.2</v>
      </c>
      <c r="J32" s="611" t="s">
        <v>2010</v>
      </c>
      <c r="K32" s="559" t="s">
        <v>2457</v>
      </c>
      <c r="L32" s="450" t="s">
        <v>2482</v>
      </c>
      <c r="M32" s="450" t="s">
        <v>2220</v>
      </c>
      <c r="N32" s="560" t="s">
        <v>1671</v>
      </c>
      <c r="O32" s="563">
        <v>1</v>
      </c>
      <c r="P32" s="669"/>
      <c r="Q32" s="670"/>
      <c r="R32" s="681"/>
      <c r="S32" s="680"/>
      <c r="T32" s="655">
        <v>1</v>
      </c>
      <c r="U32" s="681"/>
      <c r="V32" s="682"/>
      <c r="W32" s="681"/>
      <c r="X32" s="681"/>
      <c r="Y32" s="682"/>
      <c r="Z32" s="681"/>
      <c r="AA32" s="670"/>
      <c r="AB32" s="562"/>
      <c r="AC32" s="629" t="s">
        <v>2166</v>
      </c>
      <c r="AD32" s="497" t="str">
        <f>VLOOKUP(Tabla3[[#This Row],[Dependencia responsable]],Tabla9[],2,0)</f>
        <v>DPSFS</v>
      </c>
      <c r="AE32" s="642">
        <v>1</v>
      </c>
      <c r="AF32" s="642">
        <f>COUNTIF(K:K,Tabla3[[#This Row],[Productos]])</f>
        <v>1</v>
      </c>
      <c r="AG32" s="698"/>
      <c r="AH32" s="485"/>
      <c r="AI32" s="485"/>
      <c r="AJ32" s="485"/>
      <c r="AK32" s="485"/>
      <c r="AL32" s="485"/>
      <c r="AM32" s="485"/>
      <c r="AN32" s="485"/>
      <c r="AO32" s="485"/>
      <c r="AP32" s="486"/>
      <c r="AQ32" s="486"/>
      <c r="AR32" s="486"/>
      <c r="AS32" s="486"/>
      <c r="AT32" s="486"/>
      <c r="AU32" s="486"/>
      <c r="AV32" s="486"/>
      <c r="AW32" s="486"/>
      <c r="AX32" s="486"/>
      <c r="AY32" s="486"/>
      <c r="AZ32" s="486"/>
      <c r="BA32" s="486"/>
    </row>
    <row r="33" spans="2:53" s="496" customFormat="1" ht="63" x14ac:dyDescent="0.25">
      <c r="B33" s="478" t="str">
        <f>RIGHT(Tabla3[[#This Row],[Cod_LE]],1)</f>
        <v>1</v>
      </c>
      <c r="C33" s="478" t="str">
        <f>RIGHT(Tabla3[[#This Row],[Cod_Obj]],1)</f>
        <v>1</v>
      </c>
      <c r="D33" s="478"/>
      <c r="E33" s="478"/>
      <c r="F33" s="450" t="s">
        <v>2022</v>
      </c>
      <c r="G33" s="454" t="str">
        <f>IFERROR(VLOOKUP($F33,LineasEstrategicas[[Ls_LinesEstategica]:[Cod_LE]],2,FALSE),"")</f>
        <v>LE. 1</v>
      </c>
      <c r="H33" s="450" t="s">
        <v>2035</v>
      </c>
      <c r="I33" s="624" t="str">
        <f>IFERROR(VLOOKUP(Tabla3[[#This Row],[Objetivo2]],Tabla7[[Ls_ObjEstrategico]:[Cod_ob]],2,0),"")</f>
        <v>Obj1.1</v>
      </c>
      <c r="J33" s="611" t="s">
        <v>2454</v>
      </c>
      <c r="K33" s="559" t="s">
        <v>2222</v>
      </c>
      <c r="L33" s="450" t="s">
        <v>2211</v>
      </c>
      <c r="M33" s="450" t="s">
        <v>2212</v>
      </c>
      <c r="N33" s="561" t="s">
        <v>1671</v>
      </c>
      <c r="O33" s="563">
        <v>1</v>
      </c>
      <c r="P33" s="668"/>
      <c r="Q33" s="652">
        <v>1</v>
      </c>
      <c r="R33" s="655"/>
      <c r="S33" s="680"/>
      <c r="T33" s="655">
        <v>1</v>
      </c>
      <c r="U33" s="655"/>
      <c r="V33" s="680"/>
      <c r="W33" s="655">
        <v>1</v>
      </c>
      <c r="X33" s="655"/>
      <c r="Y33" s="680"/>
      <c r="Z33" s="655">
        <v>1</v>
      </c>
      <c r="AA33" s="652"/>
      <c r="AB33" s="562"/>
      <c r="AC33" s="629" t="s">
        <v>2172</v>
      </c>
      <c r="AD33" s="497" t="str">
        <f>VLOOKUP(Tabla3[[#This Row],[Dependencia responsable]],Tabla9[],2,0)</f>
        <v>DPSVDS</v>
      </c>
      <c r="AE33" s="642">
        <v>1</v>
      </c>
      <c r="AF33" s="642">
        <f>COUNTIF(K:K,Tabla3[[#This Row],[Productos]])</f>
        <v>1</v>
      </c>
      <c r="AG33" s="696">
        <f>+Resumen!B24</f>
        <v>441666.66666666669</v>
      </c>
      <c r="AH33" s="485"/>
      <c r="AI33" s="485"/>
      <c r="AJ33" s="485"/>
      <c r="AK33" s="485"/>
      <c r="AL33" s="485"/>
      <c r="AM33" s="485"/>
      <c r="AN33" s="485"/>
      <c r="AO33" s="485"/>
      <c r="AP33" s="486"/>
      <c r="AQ33" s="486"/>
      <c r="AR33" s="486"/>
      <c r="AS33" s="486"/>
      <c r="AT33" s="486"/>
      <c r="AU33" s="486"/>
      <c r="AV33" s="486"/>
      <c r="AW33" s="486"/>
      <c r="AX33" s="486"/>
      <c r="AY33" s="486"/>
      <c r="AZ33" s="486"/>
      <c r="BA33" s="486"/>
    </row>
    <row r="34" spans="2:53" s="496" customFormat="1" ht="63" x14ac:dyDescent="0.25">
      <c r="B34" s="478" t="str">
        <f>RIGHT(Tabla3[[#This Row],[Cod_LE]],1)</f>
        <v>1</v>
      </c>
      <c r="C34" s="478" t="str">
        <f>RIGHT(Tabla3[[#This Row],[Cod_Obj]],1)</f>
        <v>1</v>
      </c>
      <c r="D34" s="478"/>
      <c r="E34" s="478"/>
      <c r="F34" s="450" t="s">
        <v>2022</v>
      </c>
      <c r="G34" s="454" t="str">
        <f>IFERROR(VLOOKUP($F34,LineasEstrategicas[[Ls_LinesEstategica]:[Cod_LE]],2,FALSE),"")</f>
        <v>LE. 1</v>
      </c>
      <c r="H34" s="450" t="s">
        <v>2035</v>
      </c>
      <c r="I34" s="624" t="str">
        <f>IFERROR(VLOOKUP(Tabla3[[#This Row],[Objetivo2]],Tabla7[[Ls_ObjEstrategico]:[Cod_ob]],2,0),"")</f>
        <v>Obj1.1</v>
      </c>
      <c r="J34" s="611" t="s">
        <v>2454</v>
      </c>
      <c r="K34" s="559" t="s">
        <v>2214</v>
      </c>
      <c r="L34" s="450" t="s">
        <v>2215</v>
      </c>
      <c r="M34" s="450" t="s">
        <v>2212</v>
      </c>
      <c r="N34" s="561" t="s">
        <v>1671</v>
      </c>
      <c r="O34" s="563">
        <v>1</v>
      </c>
      <c r="P34" s="668"/>
      <c r="Q34" s="652">
        <v>1</v>
      </c>
      <c r="R34" s="655"/>
      <c r="S34" s="680"/>
      <c r="T34" s="655">
        <v>1</v>
      </c>
      <c r="U34" s="655"/>
      <c r="V34" s="680"/>
      <c r="W34" s="655">
        <v>1</v>
      </c>
      <c r="X34" s="655"/>
      <c r="Y34" s="680"/>
      <c r="Z34" s="655">
        <v>1</v>
      </c>
      <c r="AA34" s="652"/>
      <c r="AB34" s="562"/>
      <c r="AC34" s="629" t="s">
        <v>2172</v>
      </c>
      <c r="AD34" s="497" t="str">
        <f>VLOOKUP(Tabla3[[#This Row],[Dependencia responsable]],Tabla9[],2,0)</f>
        <v>DPSVDS</v>
      </c>
      <c r="AE34" s="642">
        <v>0</v>
      </c>
      <c r="AF34" s="642">
        <f>COUNTIF(K:K,Tabla3[[#This Row],[Productos]])</f>
        <v>3</v>
      </c>
      <c r="AG34" s="697"/>
      <c r="AH34" s="485"/>
      <c r="AI34" s="485"/>
      <c r="AJ34" s="485"/>
      <c r="AK34" s="485"/>
      <c r="AL34" s="485"/>
      <c r="AM34" s="485"/>
      <c r="AN34" s="485"/>
      <c r="AO34" s="485"/>
      <c r="AP34" s="486"/>
      <c r="AQ34" s="486"/>
      <c r="AR34" s="486"/>
      <c r="AS34" s="486"/>
      <c r="AT34" s="486"/>
      <c r="AU34" s="486"/>
      <c r="AV34" s="486"/>
      <c r="AW34" s="486"/>
      <c r="AX34" s="486"/>
      <c r="AY34" s="486"/>
      <c r="AZ34" s="486"/>
      <c r="BA34" s="486"/>
    </row>
    <row r="35" spans="2:53" s="496" customFormat="1" ht="63.75" x14ac:dyDescent="0.25">
      <c r="B35" s="478" t="str">
        <f>RIGHT(Tabla3[[#This Row],[Cod_LE]],1)</f>
        <v>2</v>
      </c>
      <c r="C35" s="478" t="str">
        <f>RIGHT(Tabla3[[#This Row],[Cod_Obj]],1)</f>
        <v>2</v>
      </c>
      <c r="D35" s="478"/>
      <c r="E35" s="478"/>
      <c r="F35" s="450" t="s">
        <v>2021</v>
      </c>
      <c r="G35" s="454" t="str">
        <f>IFERROR(VLOOKUP($F35,LineasEstrategicas[[Ls_LinesEstategica]:[Cod_LE]],2,FALSE),"")</f>
        <v>LE. 2</v>
      </c>
      <c r="H35" s="450" t="s">
        <v>2038</v>
      </c>
      <c r="I35" s="624" t="str">
        <f>IFERROR(VLOOKUP(Tabla3[[#This Row],[Objetivo2]],Tabla7[[Ls_ObjEstrategico]:[Cod_ob]],2,0),"")</f>
        <v>Obj2.2</v>
      </c>
      <c r="J35" s="611" t="s">
        <v>2454</v>
      </c>
      <c r="K35" s="559" t="s">
        <v>2223</v>
      </c>
      <c r="L35" s="450" t="s">
        <v>2455</v>
      </c>
      <c r="M35" s="450"/>
      <c r="N35" s="561" t="s">
        <v>1671</v>
      </c>
      <c r="O35" s="563"/>
      <c r="P35" s="668"/>
      <c r="Q35" s="652">
        <v>1</v>
      </c>
      <c r="R35" s="655"/>
      <c r="S35" s="680"/>
      <c r="T35" s="655">
        <v>1</v>
      </c>
      <c r="U35" s="655"/>
      <c r="V35" s="680"/>
      <c r="W35" s="655">
        <v>1</v>
      </c>
      <c r="X35" s="655"/>
      <c r="Y35" s="680"/>
      <c r="Z35" s="655">
        <v>1</v>
      </c>
      <c r="AA35" s="652"/>
      <c r="AB35" s="457"/>
      <c r="AC35" s="629" t="s">
        <v>2172</v>
      </c>
      <c r="AD35" s="497" t="str">
        <f>VLOOKUP(Tabla3[[#This Row],[Dependencia responsable]],Tabla9[],2,0)</f>
        <v>DPSVDS</v>
      </c>
      <c r="AE35" s="642">
        <v>1</v>
      </c>
      <c r="AF35" s="642">
        <f>COUNTIF(K:K,Tabla3[[#This Row],[Productos]])</f>
        <v>1</v>
      </c>
      <c r="AG35" s="697"/>
      <c r="AH35" s="485"/>
      <c r="AI35" s="485"/>
      <c r="AJ35" s="485"/>
      <c r="AK35" s="485"/>
      <c r="AL35" s="485"/>
      <c r="AM35" s="485"/>
      <c r="AN35" s="485"/>
      <c r="AO35" s="485"/>
      <c r="AP35" s="486"/>
      <c r="AQ35" s="486"/>
      <c r="AR35" s="486"/>
      <c r="AS35" s="486"/>
      <c r="AT35" s="486"/>
      <c r="AU35" s="486"/>
      <c r="AV35" s="486"/>
      <c r="AW35" s="486"/>
      <c r="AX35" s="486"/>
      <c r="AY35" s="486"/>
      <c r="AZ35" s="486"/>
      <c r="BA35" s="486"/>
    </row>
    <row r="36" spans="2:53" s="496" customFormat="1" ht="63" x14ac:dyDescent="0.25">
      <c r="B36" s="478" t="str">
        <f>RIGHT(Tabla3[[#This Row],[Cod_LE]],1)</f>
        <v>1</v>
      </c>
      <c r="C36" s="478" t="str">
        <f>RIGHT(Tabla3[[#This Row],[Cod_Obj]],1)</f>
        <v>1</v>
      </c>
      <c r="D36" s="478"/>
      <c r="E36" s="478"/>
      <c r="F36" s="450" t="s">
        <v>2022</v>
      </c>
      <c r="G36" s="454" t="str">
        <f>IFERROR(VLOOKUP($F36,LineasEstrategicas[[Ls_LinesEstategica]:[Cod_LE]],2,FALSE),"")</f>
        <v>LE. 1</v>
      </c>
      <c r="H36" s="450" t="s">
        <v>2035</v>
      </c>
      <c r="I36" s="624" t="str">
        <f>IFERROR(VLOOKUP(Tabla3[[#This Row],[Objetivo2]],Tabla7[[Ls_ObjEstrategico]:[Cod_ob]],2,0),"")</f>
        <v>Obj1.1</v>
      </c>
      <c r="J36" s="611" t="s">
        <v>2454</v>
      </c>
      <c r="K36" s="559" t="s">
        <v>2224</v>
      </c>
      <c r="L36" s="450" t="s">
        <v>2225</v>
      </c>
      <c r="M36" s="450"/>
      <c r="N36" s="561" t="s">
        <v>1671</v>
      </c>
      <c r="O36" s="563"/>
      <c r="P36" s="668"/>
      <c r="Q36" s="652">
        <v>1</v>
      </c>
      <c r="R36" s="655"/>
      <c r="S36" s="680"/>
      <c r="T36" s="655">
        <v>1</v>
      </c>
      <c r="U36" s="655"/>
      <c r="V36" s="680"/>
      <c r="W36" s="655">
        <v>1</v>
      </c>
      <c r="X36" s="655"/>
      <c r="Y36" s="680"/>
      <c r="Z36" s="655">
        <v>1</v>
      </c>
      <c r="AA36" s="652"/>
      <c r="AB36" s="457"/>
      <c r="AC36" s="629" t="s">
        <v>2172</v>
      </c>
      <c r="AD36" s="497" t="str">
        <f>VLOOKUP(Tabla3[[#This Row],[Dependencia responsable]],Tabla9[],2,0)</f>
        <v>DPSVDS</v>
      </c>
      <c r="AE36" s="497" t="s">
        <v>541</v>
      </c>
      <c r="AF36" s="642">
        <f>COUNTIF(K:K,Tabla3[[#This Row],[Productos]])</f>
        <v>1</v>
      </c>
      <c r="AG36" s="697"/>
      <c r="AH36" s="485"/>
      <c r="AI36" s="485"/>
      <c r="AJ36" s="485"/>
      <c r="AK36" s="485"/>
      <c r="AL36" s="485"/>
      <c r="AM36" s="485"/>
      <c r="AN36" s="485"/>
      <c r="AO36" s="485"/>
      <c r="AP36" s="486"/>
      <c r="AQ36" s="486"/>
      <c r="AR36" s="486"/>
      <c r="AS36" s="486"/>
      <c r="AT36" s="486"/>
      <c r="AU36" s="486"/>
      <c r="AV36" s="486"/>
      <c r="AW36" s="486"/>
      <c r="AX36" s="486"/>
      <c r="AY36" s="486"/>
      <c r="AZ36" s="486"/>
      <c r="BA36" s="486"/>
    </row>
    <row r="37" spans="2:53" s="496" customFormat="1" ht="63" x14ac:dyDescent="0.25">
      <c r="B37" s="478" t="str">
        <f>RIGHT(Tabla3[[#This Row],[Cod_LE]],1)</f>
        <v>1</v>
      </c>
      <c r="C37" s="478" t="str">
        <f>RIGHT(Tabla3[[#This Row],[Cod_Obj]],1)</f>
        <v>1</v>
      </c>
      <c r="D37" s="478"/>
      <c r="E37" s="478"/>
      <c r="F37" s="450" t="s">
        <v>2022</v>
      </c>
      <c r="G37" s="454" t="str">
        <f>IFERROR(VLOOKUP($F37,LineasEstrategicas[[Ls_LinesEstategica]:[Cod_LE]],2,FALSE),"")</f>
        <v>LE. 1</v>
      </c>
      <c r="H37" s="450" t="s">
        <v>2035</v>
      </c>
      <c r="I37" s="624" t="str">
        <f>IFERROR(VLOOKUP(Tabla3[[#This Row],[Objetivo2]],Tabla7[[Ls_ObjEstrategico]:[Cod_ob]],2,0),"")</f>
        <v>Obj1.1</v>
      </c>
      <c r="J37" s="611" t="s">
        <v>2454</v>
      </c>
      <c r="K37" s="559" t="s">
        <v>2456</v>
      </c>
      <c r="L37" s="450" t="s">
        <v>2219</v>
      </c>
      <c r="M37" s="450"/>
      <c r="N37" s="561" t="s">
        <v>1671</v>
      </c>
      <c r="O37" s="563"/>
      <c r="P37" s="668"/>
      <c r="Q37" s="652">
        <v>1</v>
      </c>
      <c r="R37" s="655"/>
      <c r="S37" s="680"/>
      <c r="T37" s="655">
        <v>1</v>
      </c>
      <c r="U37" s="655"/>
      <c r="V37" s="680"/>
      <c r="W37" s="655">
        <v>1</v>
      </c>
      <c r="X37" s="655"/>
      <c r="Y37" s="680"/>
      <c r="Z37" s="655">
        <v>1</v>
      </c>
      <c r="AA37" s="652"/>
      <c r="AB37" s="457"/>
      <c r="AC37" s="629" t="s">
        <v>2172</v>
      </c>
      <c r="AD37" s="497" t="str">
        <f>VLOOKUP(Tabla3[[#This Row],[Dependencia responsable]],Tabla9[],2,0)</f>
        <v>DPSVDS</v>
      </c>
      <c r="AE37" s="642">
        <v>0</v>
      </c>
      <c r="AF37" s="642">
        <f>COUNTIF(K:K,Tabla3[[#This Row],[Productos]])</f>
        <v>3</v>
      </c>
      <c r="AG37" s="697"/>
      <c r="AH37" s="485"/>
      <c r="AI37" s="485"/>
      <c r="AJ37" s="485"/>
      <c r="AK37" s="485"/>
      <c r="AL37" s="485"/>
      <c r="AM37" s="485"/>
      <c r="AN37" s="485"/>
      <c r="AO37" s="485"/>
      <c r="AP37" s="486"/>
      <c r="AQ37" s="486"/>
      <c r="AR37" s="486"/>
      <c r="AS37" s="486"/>
      <c r="AT37" s="486"/>
      <c r="AU37" s="486"/>
      <c r="AV37" s="486"/>
      <c r="AW37" s="486"/>
      <c r="AX37" s="486"/>
      <c r="AY37" s="486"/>
      <c r="AZ37" s="486"/>
      <c r="BA37" s="486"/>
    </row>
    <row r="38" spans="2:53" s="496" customFormat="1" ht="64.5" thickBot="1" x14ac:dyDescent="0.3">
      <c r="B38" s="478" t="str">
        <f>RIGHT(Tabla3[[#This Row],[Cod_LE]],1)</f>
        <v>2</v>
      </c>
      <c r="C38" s="478" t="str">
        <f>RIGHT(Tabla3[[#This Row],[Cod_Obj]],1)</f>
        <v>2</v>
      </c>
      <c r="D38" s="478"/>
      <c r="E38" s="478"/>
      <c r="F38" s="450" t="s">
        <v>2021</v>
      </c>
      <c r="G38" s="454" t="str">
        <f>IFERROR(VLOOKUP($F38,LineasEstrategicas[[Ls_LinesEstategica]:[Cod_LE]],2,FALSE),"")</f>
        <v>LE. 2</v>
      </c>
      <c r="H38" s="450" t="s">
        <v>2038</v>
      </c>
      <c r="I38" s="624" t="str">
        <f>IFERROR(VLOOKUP(Tabla3[[#This Row],[Objetivo2]],Tabla7[[Ls_ObjEstrategico]:[Cod_ob]],2,0),"")</f>
        <v>Obj2.2</v>
      </c>
      <c r="J38" s="611" t="s">
        <v>2010</v>
      </c>
      <c r="K38" s="559" t="s">
        <v>2458</v>
      </c>
      <c r="L38" s="450" t="s">
        <v>2273</v>
      </c>
      <c r="M38" s="450" t="s">
        <v>2084</v>
      </c>
      <c r="N38" s="560" t="s">
        <v>1671</v>
      </c>
      <c r="O38" s="563"/>
      <c r="P38" s="669"/>
      <c r="Q38" s="670"/>
      <c r="R38" s="681"/>
      <c r="S38" s="680"/>
      <c r="T38" s="655">
        <v>1</v>
      </c>
      <c r="U38" s="681"/>
      <c r="V38" s="682"/>
      <c r="W38" s="681"/>
      <c r="X38" s="681"/>
      <c r="Y38" s="682"/>
      <c r="Z38" s="681"/>
      <c r="AA38" s="670"/>
      <c r="AB38" s="562"/>
      <c r="AC38" s="629" t="s">
        <v>2172</v>
      </c>
      <c r="AD38" s="497" t="str">
        <f>VLOOKUP(Tabla3[[#This Row],[Dependencia responsable]],Tabla9[],2,0)</f>
        <v>DPSVDS</v>
      </c>
      <c r="AE38" s="642">
        <v>1</v>
      </c>
      <c r="AF38" s="642">
        <f>COUNTIF(K:K,Tabla3[[#This Row],[Productos]])</f>
        <v>1</v>
      </c>
      <c r="AG38" s="698"/>
      <c r="AH38" s="485"/>
      <c r="AI38" s="485"/>
      <c r="AJ38" s="485"/>
      <c r="AK38" s="485"/>
      <c r="AL38" s="485"/>
      <c r="AM38" s="485"/>
      <c r="AN38" s="485"/>
      <c r="AO38" s="485"/>
      <c r="AP38" s="486"/>
      <c r="AQ38" s="486"/>
      <c r="AR38" s="486"/>
      <c r="AS38" s="486"/>
      <c r="AT38" s="486"/>
      <c r="AU38" s="486"/>
      <c r="AV38" s="486"/>
      <c r="AW38" s="486"/>
      <c r="AX38" s="486"/>
      <c r="AY38" s="486"/>
      <c r="AZ38" s="486"/>
      <c r="BA38" s="486"/>
    </row>
    <row r="39" spans="2:53" s="496" customFormat="1" ht="60" x14ac:dyDescent="0.25">
      <c r="B39" s="478" t="str">
        <f>RIGHT(Tabla3[[#This Row],[Cod_LE]],1)</f>
        <v>1</v>
      </c>
      <c r="C39" s="478" t="str">
        <f>RIGHT(Tabla3[[#This Row],[Cod_Obj]],1)</f>
        <v>1</v>
      </c>
      <c r="D39" s="478"/>
      <c r="E39" s="478"/>
      <c r="F39" s="450" t="s">
        <v>2022</v>
      </c>
      <c r="G39" s="454" t="str">
        <f>IFERROR(VLOOKUP($F39,LineasEstrategicas[[Ls_LinesEstategica]:[Cod_LE]],2,FALSE),"")</f>
        <v>LE. 1</v>
      </c>
      <c r="H39" s="450" t="s">
        <v>2035</v>
      </c>
      <c r="I39" s="624" t="str">
        <f>IFERROR(VLOOKUP(Tabla3[[#This Row],[Objetivo2]],Tabla7[[Ls_ObjEstrategico]:[Cod_ob]],2,0),"")</f>
        <v>Obj1.1</v>
      </c>
      <c r="J39" s="611" t="s">
        <v>2454</v>
      </c>
      <c r="K39" s="559" t="s">
        <v>2227</v>
      </c>
      <c r="L39" s="450" t="s">
        <v>2211</v>
      </c>
      <c r="M39" s="450" t="s">
        <v>2212</v>
      </c>
      <c r="N39" s="561" t="s">
        <v>1671</v>
      </c>
      <c r="O39" s="563">
        <v>1</v>
      </c>
      <c r="P39" s="668"/>
      <c r="Q39" s="652">
        <v>1</v>
      </c>
      <c r="R39" s="655"/>
      <c r="S39" s="680"/>
      <c r="T39" s="655">
        <v>1</v>
      </c>
      <c r="U39" s="655"/>
      <c r="V39" s="680"/>
      <c r="W39" s="655">
        <v>1</v>
      </c>
      <c r="X39" s="655"/>
      <c r="Y39" s="680"/>
      <c r="Z39" s="655">
        <v>1</v>
      </c>
      <c r="AA39" s="652"/>
      <c r="AB39" s="562"/>
      <c r="AC39" s="629" t="s">
        <v>2168</v>
      </c>
      <c r="AD39" s="497" t="str">
        <f>VLOOKUP(Tabla3[[#This Row],[Dependencia responsable]],Tabla9[],2,0)</f>
        <v>DPRL</v>
      </c>
      <c r="AE39" s="642">
        <v>1</v>
      </c>
      <c r="AF39" s="642">
        <f>COUNTIF(K:K,Tabla3[[#This Row],[Productos]])</f>
        <v>1</v>
      </c>
      <c r="AG39" s="696">
        <f>+Resumen!B24</f>
        <v>441666.66666666669</v>
      </c>
      <c r="AH39" s="485"/>
      <c r="AI39" s="485"/>
      <c r="AJ39" s="485"/>
      <c r="AK39" s="485"/>
      <c r="AL39" s="485"/>
      <c r="AM39" s="485"/>
      <c r="AN39" s="485"/>
      <c r="AO39" s="485"/>
      <c r="AP39" s="486"/>
      <c r="AQ39" s="486"/>
      <c r="AR39" s="486"/>
      <c r="AS39" s="486"/>
      <c r="AT39" s="486"/>
      <c r="AU39" s="486"/>
      <c r="AV39" s="486"/>
      <c r="AW39" s="486"/>
      <c r="AX39" s="486"/>
      <c r="AY39" s="486"/>
      <c r="AZ39" s="486"/>
      <c r="BA39" s="486"/>
    </row>
    <row r="40" spans="2:53" s="496" customFormat="1" ht="63.75" x14ac:dyDescent="0.25">
      <c r="B40" s="478" t="str">
        <f>RIGHT(Tabla3[[#This Row],[Cod_LE]],1)</f>
        <v>2</v>
      </c>
      <c r="C40" s="478" t="str">
        <f>RIGHT(Tabla3[[#This Row],[Cod_Obj]],1)</f>
        <v>2</v>
      </c>
      <c r="D40" s="478"/>
      <c r="E40" s="478"/>
      <c r="F40" s="450" t="s">
        <v>2021</v>
      </c>
      <c r="G40" s="454" t="str">
        <f>IFERROR(VLOOKUP($F40,LineasEstrategicas[[Ls_LinesEstategica]:[Cod_LE]],2,FALSE),"")</f>
        <v>LE. 2</v>
      </c>
      <c r="H40" s="450" t="s">
        <v>2038</v>
      </c>
      <c r="I40" s="624" t="str">
        <f>IFERROR(VLOOKUP(Tabla3[[#This Row],[Objetivo2]],Tabla7[[Ls_ObjEstrategico]:[Cod_ob]],2,0),"")</f>
        <v>Obj2.2</v>
      </c>
      <c r="J40" s="611" t="s">
        <v>2454</v>
      </c>
      <c r="K40" s="559" t="s">
        <v>2228</v>
      </c>
      <c r="L40" s="450" t="s">
        <v>2455</v>
      </c>
      <c r="M40" s="450"/>
      <c r="N40" s="561" t="s">
        <v>1671</v>
      </c>
      <c r="O40" s="563"/>
      <c r="P40" s="668"/>
      <c r="Q40" s="652">
        <v>1</v>
      </c>
      <c r="R40" s="655"/>
      <c r="S40" s="680"/>
      <c r="T40" s="655">
        <v>1</v>
      </c>
      <c r="U40" s="655"/>
      <c r="V40" s="680"/>
      <c r="W40" s="655">
        <v>1</v>
      </c>
      <c r="X40" s="655"/>
      <c r="Y40" s="680"/>
      <c r="Z40" s="655">
        <v>1</v>
      </c>
      <c r="AA40" s="652"/>
      <c r="AB40" s="457"/>
      <c r="AC40" s="629" t="s">
        <v>2168</v>
      </c>
      <c r="AD40" s="497" t="str">
        <f>VLOOKUP(Tabla3[[#This Row],[Dependencia responsable]],Tabla9[],2,0)</f>
        <v>DPRL</v>
      </c>
      <c r="AE40" s="642">
        <v>1</v>
      </c>
      <c r="AF40" s="642">
        <f>COUNTIF(K:K,Tabla3[[#This Row],[Productos]])</f>
        <v>1</v>
      </c>
      <c r="AG40" s="697"/>
      <c r="AH40" s="485"/>
      <c r="AI40" s="485"/>
      <c r="AJ40" s="485"/>
      <c r="AK40" s="485"/>
      <c r="AL40" s="485"/>
      <c r="AM40" s="485"/>
      <c r="AN40" s="485"/>
      <c r="AO40" s="485"/>
      <c r="AP40" s="486"/>
      <c r="AQ40" s="486"/>
      <c r="AR40" s="486"/>
      <c r="AS40" s="486"/>
      <c r="AT40" s="486"/>
      <c r="AU40" s="486"/>
      <c r="AV40" s="486"/>
      <c r="AW40" s="486"/>
      <c r="AX40" s="486"/>
      <c r="AY40" s="486"/>
      <c r="AZ40" s="486"/>
      <c r="BA40" s="486"/>
    </row>
    <row r="41" spans="2:53" s="496" customFormat="1" ht="60" x14ac:dyDescent="0.25">
      <c r="B41" s="478" t="str">
        <f>RIGHT(Tabla3[[#This Row],[Cod_LE]],1)</f>
        <v>1</v>
      </c>
      <c r="C41" s="478" t="str">
        <f>RIGHT(Tabla3[[#This Row],[Cod_Obj]],1)</f>
        <v>1</v>
      </c>
      <c r="D41" s="478"/>
      <c r="E41" s="478"/>
      <c r="F41" s="450" t="s">
        <v>2022</v>
      </c>
      <c r="G41" s="454" t="str">
        <f>IFERROR(VLOOKUP($F41,LineasEstrategicas[[Ls_LinesEstategica]:[Cod_LE]],2,FALSE),"")</f>
        <v>LE. 1</v>
      </c>
      <c r="H41" s="450" t="s">
        <v>2035</v>
      </c>
      <c r="I41" s="624" t="str">
        <f>IFERROR(VLOOKUP(Tabla3[[#This Row],[Objetivo2]],Tabla7[[Ls_ObjEstrategico]:[Cod_ob]],2,0),"")</f>
        <v>Obj1.1</v>
      </c>
      <c r="J41" s="611" t="s">
        <v>2454</v>
      </c>
      <c r="K41" s="559" t="s">
        <v>2229</v>
      </c>
      <c r="L41" s="450" t="s">
        <v>2225</v>
      </c>
      <c r="M41" s="450"/>
      <c r="N41" s="561" t="s">
        <v>1671</v>
      </c>
      <c r="O41" s="563"/>
      <c r="P41" s="668"/>
      <c r="Q41" s="652">
        <v>1</v>
      </c>
      <c r="R41" s="655"/>
      <c r="S41" s="680"/>
      <c r="T41" s="655">
        <v>1</v>
      </c>
      <c r="U41" s="655"/>
      <c r="V41" s="680"/>
      <c r="W41" s="655">
        <v>1</v>
      </c>
      <c r="X41" s="655"/>
      <c r="Y41" s="680"/>
      <c r="Z41" s="655">
        <v>1</v>
      </c>
      <c r="AA41" s="652"/>
      <c r="AB41" s="457"/>
      <c r="AC41" s="629" t="s">
        <v>2168</v>
      </c>
      <c r="AD41" s="497" t="str">
        <f>VLOOKUP(Tabla3[[#This Row],[Dependencia responsable]],Tabla9[],2,0)</f>
        <v>DPRL</v>
      </c>
      <c r="AE41" s="642">
        <v>1</v>
      </c>
      <c r="AF41" s="642">
        <f>COUNTIF(K:K,Tabla3[[#This Row],[Productos]])</f>
        <v>1</v>
      </c>
      <c r="AG41" s="697"/>
      <c r="AH41" s="485"/>
      <c r="AI41" s="485"/>
      <c r="AJ41" s="485"/>
      <c r="AK41" s="485"/>
      <c r="AL41" s="485"/>
      <c r="AM41" s="485"/>
      <c r="AN41" s="485"/>
      <c r="AO41" s="485"/>
      <c r="AP41" s="486"/>
      <c r="AQ41" s="486"/>
      <c r="AR41" s="486"/>
      <c r="AS41" s="486"/>
      <c r="AT41" s="486"/>
      <c r="AU41" s="486"/>
      <c r="AV41" s="486"/>
      <c r="AW41" s="486"/>
      <c r="AX41" s="486"/>
      <c r="AY41" s="486"/>
      <c r="AZ41" s="486"/>
      <c r="BA41" s="486"/>
    </row>
    <row r="42" spans="2:53" s="496" customFormat="1" ht="40.5" customHeight="1" x14ac:dyDescent="0.25">
      <c r="B42" s="478" t="e">
        <f>IF(Tabla3[[#This Row],[Línea estratégica]]="","",CONCATENATE(Tabla3[[#This Row],[objetivo]],".",Tabla3[[#This Row],[Producto]],".",Tabla3[[#This Row],[AREA]],".",#REF!))</f>
        <v>#REF!</v>
      </c>
      <c r="C42" s="478" t="e">
        <f>IF(Tabla3[[#This Row],[Línea estratégica]]="","",#REF!)</f>
        <v>#REF!</v>
      </c>
      <c r="D42" s="478" t="e">
        <f>IF(Tabla3[[#This Row],[Línea estratégica]]="","",#REF!)</f>
        <v>#REF!</v>
      </c>
      <c r="E42" s="478" t="e">
        <f>IF(Tabla3[[#This Row],[Línea estratégica]]="","",#REF!)</f>
        <v>#REF!</v>
      </c>
      <c r="F42" s="450" t="s">
        <v>2022</v>
      </c>
      <c r="G42" s="454" t="str">
        <f>IFERROR(VLOOKUP($F42,LineasEstrategicas[[Ls_LinesEstategica]:[Cod_LE]],2,FALSE),"")</f>
        <v>LE. 1</v>
      </c>
      <c r="H42" s="450" t="s">
        <v>2035</v>
      </c>
      <c r="I42" s="624" t="str">
        <f>IFERROR(VLOOKUP(Tabla3[[#This Row],[Objetivo2]],Tabla7[[Ls_ObjEstrategico]:[Cod_ob]],2,0),"")</f>
        <v>Obj1.1</v>
      </c>
      <c r="J42" s="611" t="s">
        <v>2454</v>
      </c>
      <c r="K42" s="559" t="s">
        <v>2214</v>
      </c>
      <c r="L42" s="450" t="s">
        <v>2215</v>
      </c>
      <c r="M42" s="450" t="s">
        <v>2212</v>
      </c>
      <c r="N42" s="561" t="s">
        <v>1671</v>
      </c>
      <c r="O42" s="563">
        <v>1</v>
      </c>
      <c r="P42" s="668"/>
      <c r="Q42" s="652">
        <v>1</v>
      </c>
      <c r="R42" s="655"/>
      <c r="S42" s="680"/>
      <c r="T42" s="655">
        <v>1</v>
      </c>
      <c r="U42" s="655"/>
      <c r="V42" s="680"/>
      <c r="W42" s="655">
        <v>1</v>
      </c>
      <c r="X42" s="655"/>
      <c r="Y42" s="680"/>
      <c r="Z42" s="655">
        <v>1</v>
      </c>
      <c r="AA42" s="653"/>
      <c r="AB42" s="562"/>
      <c r="AC42" s="629" t="s">
        <v>2168</v>
      </c>
      <c r="AD42" s="497"/>
      <c r="AE42" s="497"/>
      <c r="AF42" s="478">
        <f>COUNTIF(K:K,Tabla3[[#This Row],[Productos]])</f>
        <v>3</v>
      </c>
      <c r="AG42" s="697"/>
      <c r="AH42" s="485"/>
      <c r="AI42" s="485"/>
      <c r="AJ42" s="485"/>
      <c r="AK42" s="485"/>
      <c r="AL42" s="485"/>
      <c r="AM42" s="485"/>
      <c r="AN42" s="485"/>
      <c r="AO42" s="485"/>
      <c r="AP42" s="486"/>
      <c r="AQ42" s="486"/>
      <c r="AR42" s="486"/>
      <c r="AS42" s="486"/>
      <c r="AT42" s="486"/>
      <c r="AU42" s="486"/>
      <c r="AV42" s="486"/>
      <c r="AW42" s="486"/>
      <c r="AX42" s="486"/>
      <c r="AY42" s="486"/>
      <c r="AZ42" s="486"/>
      <c r="BA42" s="486"/>
    </row>
    <row r="43" spans="2:53" s="496" customFormat="1" ht="60" x14ac:dyDescent="0.25">
      <c r="B43" s="478" t="str">
        <f>RIGHT(Tabla3[[#This Row],[Cod_LE]],1)</f>
        <v>1</v>
      </c>
      <c r="C43" s="478" t="str">
        <f>RIGHT(Tabla3[[#This Row],[Cod_Obj]],1)</f>
        <v>1</v>
      </c>
      <c r="D43" s="478"/>
      <c r="E43" s="478"/>
      <c r="F43" s="450" t="s">
        <v>2022</v>
      </c>
      <c r="G43" s="454" t="str">
        <f>IFERROR(VLOOKUP($F43,LineasEstrategicas[[Ls_LinesEstategica]:[Cod_LE]],2,FALSE),"")</f>
        <v>LE. 1</v>
      </c>
      <c r="H43" s="450" t="s">
        <v>2035</v>
      </c>
      <c r="I43" s="624" t="str">
        <f>IFERROR(VLOOKUP(Tabla3[[#This Row],[Objetivo2]],Tabla7[[Ls_ObjEstrategico]:[Cod_ob]],2,0),"")</f>
        <v>Obj1.1</v>
      </c>
      <c r="J43" s="611" t="s">
        <v>2454</v>
      </c>
      <c r="K43" s="559" t="s">
        <v>2456</v>
      </c>
      <c r="L43" s="450" t="s">
        <v>2219</v>
      </c>
      <c r="M43" s="450"/>
      <c r="N43" s="561" t="s">
        <v>1671</v>
      </c>
      <c r="O43" s="563"/>
      <c r="P43" s="668"/>
      <c r="Q43" s="652">
        <v>1</v>
      </c>
      <c r="R43" s="655"/>
      <c r="S43" s="680"/>
      <c r="T43" s="655">
        <v>1</v>
      </c>
      <c r="U43" s="655"/>
      <c r="V43" s="680"/>
      <c r="W43" s="655">
        <v>1</v>
      </c>
      <c r="X43" s="655"/>
      <c r="Y43" s="680"/>
      <c r="Z43" s="655">
        <v>1</v>
      </c>
      <c r="AA43" s="652"/>
      <c r="AB43" s="457"/>
      <c r="AC43" s="629" t="s">
        <v>2168</v>
      </c>
      <c r="AD43" s="497" t="str">
        <f>VLOOKUP(Tabla3[[#This Row],[Dependencia responsable]],Tabla9[],2,0)</f>
        <v>DPRL</v>
      </c>
      <c r="AE43" s="642">
        <v>1</v>
      </c>
      <c r="AF43" s="642">
        <f>COUNTIF(K:K,Tabla3[[#This Row],[Productos]])</f>
        <v>3</v>
      </c>
      <c r="AG43" s="697"/>
      <c r="AH43" s="485"/>
      <c r="AI43" s="485"/>
      <c r="AJ43" s="485"/>
      <c r="AK43" s="485"/>
      <c r="AL43" s="485"/>
      <c r="AM43" s="485"/>
      <c r="AN43" s="485"/>
      <c r="AO43" s="485"/>
      <c r="AP43" s="486"/>
      <c r="AQ43" s="486"/>
      <c r="AR43" s="486"/>
      <c r="AS43" s="486"/>
      <c r="AT43" s="486"/>
      <c r="AU43" s="486"/>
      <c r="AV43" s="486"/>
      <c r="AW43" s="486"/>
      <c r="AX43" s="486"/>
      <c r="AY43" s="486"/>
      <c r="AZ43" s="486"/>
      <c r="BA43" s="486"/>
    </row>
    <row r="44" spans="2:53" s="496" customFormat="1" ht="64.5" thickBot="1" x14ac:dyDescent="0.3">
      <c r="B44" s="478" t="str">
        <f>RIGHT(Tabla3[[#This Row],[Cod_LE]],1)</f>
        <v>2</v>
      </c>
      <c r="C44" s="478" t="str">
        <f>RIGHT(Tabla3[[#This Row],[Cod_Obj]],1)</f>
        <v>2</v>
      </c>
      <c r="D44" s="478"/>
      <c r="E44" s="478"/>
      <c r="F44" s="450" t="s">
        <v>2021</v>
      </c>
      <c r="G44" s="454" t="str">
        <f>IFERROR(VLOOKUP($F44,LineasEstrategicas[[Ls_LinesEstategica]:[Cod_LE]],2,FALSE),"")</f>
        <v>LE. 2</v>
      </c>
      <c r="H44" s="450" t="s">
        <v>2038</v>
      </c>
      <c r="I44" s="624" t="str">
        <f>IFERROR(VLOOKUP(Tabla3[[#This Row],[Objetivo2]],Tabla7[[Ls_ObjEstrategico]:[Cod_ob]],2,0),"")</f>
        <v>Obj2.2</v>
      </c>
      <c r="J44" s="611" t="s">
        <v>2010</v>
      </c>
      <c r="K44" s="559" t="s">
        <v>2459</v>
      </c>
      <c r="L44" s="450" t="s">
        <v>2455</v>
      </c>
      <c r="M44" s="450"/>
      <c r="N44" s="561" t="s">
        <v>1671</v>
      </c>
      <c r="O44" s="563"/>
      <c r="P44" s="669"/>
      <c r="Q44" s="670"/>
      <c r="R44" s="681"/>
      <c r="S44" s="680"/>
      <c r="T44" s="655">
        <v>1</v>
      </c>
      <c r="U44" s="681"/>
      <c r="V44" s="682"/>
      <c r="W44" s="681"/>
      <c r="X44" s="681"/>
      <c r="Y44" s="682"/>
      <c r="Z44" s="681"/>
      <c r="AA44" s="670"/>
      <c r="AB44" s="562"/>
      <c r="AC44" s="629" t="s">
        <v>2168</v>
      </c>
      <c r="AD44" s="497" t="str">
        <f>VLOOKUP(Tabla3[[#This Row],[Dependencia responsable]],Tabla9[],2,0)</f>
        <v>DPRL</v>
      </c>
      <c r="AE44" s="642">
        <v>1</v>
      </c>
      <c r="AF44" s="642">
        <f>COUNTIF(K:K,Tabla3[[#This Row],[Productos]])</f>
        <v>1</v>
      </c>
      <c r="AG44" s="698"/>
      <c r="AH44" s="485"/>
      <c r="AI44" s="485"/>
      <c r="AJ44" s="485"/>
      <c r="AK44" s="485"/>
      <c r="AL44" s="485"/>
      <c r="AM44" s="485"/>
      <c r="AN44" s="485"/>
      <c r="AO44" s="485"/>
      <c r="AP44" s="486"/>
      <c r="AQ44" s="486"/>
      <c r="AR44" s="486"/>
      <c r="AS44" s="486"/>
      <c r="AT44" s="486"/>
      <c r="AU44" s="486"/>
      <c r="AV44" s="486"/>
      <c r="AW44" s="486"/>
      <c r="AX44" s="486"/>
      <c r="AY44" s="486"/>
      <c r="AZ44" s="486"/>
      <c r="BA44" s="486"/>
    </row>
    <row r="45" spans="2:53" s="496" customFormat="1" ht="64.5" thickBot="1" x14ac:dyDescent="0.3">
      <c r="B45" s="478" t="str">
        <f>RIGHT(Tabla3[[#This Row],[Cod_LE]],1)</f>
        <v>6</v>
      </c>
      <c r="C45" s="478" t="str">
        <f>RIGHT(Tabla3[[#This Row],[Cod_Obj]],1)</f>
        <v>2</v>
      </c>
      <c r="D45" s="478"/>
      <c r="E45" s="478"/>
      <c r="F45" s="554" t="s">
        <v>2032</v>
      </c>
      <c r="G45" s="454" t="str">
        <f>IFERROR(VLOOKUP($F45,LineasEstrategicas[[Ls_LinesEstategica]:[Cod_LE]],2,FALSE),"")</f>
        <v>LE. 6</v>
      </c>
      <c r="H45" s="554" t="s">
        <v>2069</v>
      </c>
      <c r="I45" s="624" t="str">
        <f>IFERROR(VLOOKUP(Tabla3[[#This Row],[Objetivo2]],Tabla7[[Ls_ObjEstrategico]:[Cod_ob]],2,0),"")</f>
        <v>Obj6.2</v>
      </c>
      <c r="J45" s="645" t="s">
        <v>2078</v>
      </c>
      <c r="K45" s="559" t="s">
        <v>2460</v>
      </c>
      <c r="L45" s="450" t="s">
        <v>2461</v>
      </c>
      <c r="M45" s="450" t="s">
        <v>1747</v>
      </c>
      <c r="N45" s="563">
        <v>0.999</v>
      </c>
      <c r="O45" s="560">
        <v>1</v>
      </c>
      <c r="P45" s="668"/>
      <c r="Q45" s="652">
        <v>1</v>
      </c>
      <c r="R45" s="655"/>
      <c r="S45" s="680"/>
      <c r="T45" s="655">
        <v>1</v>
      </c>
      <c r="U45" s="655"/>
      <c r="V45" s="680"/>
      <c r="W45" s="655">
        <v>1</v>
      </c>
      <c r="X45" s="655"/>
      <c r="Y45" s="680"/>
      <c r="Z45" s="655">
        <v>1</v>
      </c>
      <c r="AA45" s="652"/>
      <c r="AB45" s="562"/>
      <c r="AC45" s="629" t="s">
        <v>526</v>
      </c>
      <c r="AD45" s="497" t="str">
        <f>VLOOKUP(Tabla3[[#This Row],[Dependencia responsable]],Tabla9[],2,0)</f>
        <v>OAI</v>
      </c>
      <c r="AE45" s="642">
        <v>1</v>
      </c>
      <c r="AF45" s="642">
        <f>COUNTIF(K:K,Tabla3[[#This Row],[Productos]])</f>
        <v>1</v>
      </c>
      <c r="AG45" s="690">
        <f>+Resumen!B22</f>
        <v>200000</v>
      </c>
      <c r="AH45" s="485"/>
      <c r="AI45" s="485"/>
      <c r="AJ45" s="485"/>
      <c r="AK45" s="485"/>
      <c r="AL45" s="485"/>
      <c r="AM45" s="485"/>
      <c r="AN45" s="485"/>
      <c r="AO45" s="485"/>
      <c r="AP45" s="486"/>
      <c r="AQ45" s="486"/>
      <c r="AR45" s="486"/>
      <c r="AS45" s="486"/>
      <c r="AT45" s="486"/>
      <c r="AU45" s="486"/>
      <c r="AV45" s="486"/>
      <c r="AW45" s="486"/>
      <c r="AX45" s="486"/>
      <c r="AY45" s="486"/>
      <c r="AZ45" s="486"/>
      <c r="BA45" s="486"/>
    </row>
    <row r="46" spans="2:53" s="496" customFormat="1" ht="64.5" thickBot="1" x14ac:dyDescent="0.3">
      <c r="B46" s="478" t="str">
        <f>RIGHT(Tabla3[[#This Row],[Cod_LE]],1)</f>
        <v>3</v>
      </c>
      <c r="C46" s="478" t="str">
        <f>RIGHT(Tabla3[[#This Row],[Cod_Obj]],1)</f>
        <v>1</v>
      </c>
      <c r="D46" s="478"/>
      <c r="E46" s="478"/>
      <c r="F46" s="554" t="s">
        <v>2020</v>
      </c>
      <c r="G46" s="454" t="str">
        <f>IFERROR(VLOOKUP($F46,LineasEstrategicas[[Ls_LinesEstategica]:[Cod_LE]],2,FALSE),"")</f>
        <v>LE. 3</v>
      </c>
      <c r="H46" s="554" t="s">
        <v>2048</v>
      </c>
      <c r="I46" s="624" t="str">
        <f>IFERROR(VLOOKUP(Tabla3[[#This Row],[Objetivo2]],Tabla7[[Ls_ObjEstrategico]:[Cod_ob]],2,0),"")</f>
        <v>Obj3.1</v>
      </c>
      <c r="J46" s="645" t="s">
        <v>2078</v>
      </c>
      <c r="K46" s="559" t="s">
        <v>2462</v>
      </c>
      <c r="L46" s="450" t="s">
        <v>2463</v>
      </c>
      <c r="M46" s="450" t="s">
        <v>1747</v>
      </c>
      <c r="N46" s="563">
        <v>0.999</v>
      </c>
      <c r="O46" s="560">
        <v>1</v>
      </c>
      <c r="P46" s="668"/>
      <c r="Q46" s="652">
        <v>1</v>
      </c>
      <c r="R46" s="655"/>
      <c r="S46" s="680"/>
      <c r="T46" s="655">
        <v>1</v>
      </c>
      <c r="U46" s="655"/>
      <c r="V46" s="680"/>
      <c r="W46" s="655">
        <v>1</v>
      </c>
      <c r="X46" s="655"/>
      <c r="Y46" s="680"/>
      <c r="Z46" s="655">
        <v>1</v>
      </c>
      <c r="AA46" s="652"/>
      <c r="AB46" s="457"/>
      <c r="AC46" s="629" t="s">
        <v>1757</v>
      </c>
      <c r="AD46" s="497" t="str">
        <f>VLOOKUP(Tabla3[[#This Row],[Dependencia responsable]],Tabla9[],2,0)</f>
        <v>DJUR</v>
      </c>
      <c r="AE46" s="642">
        <v>1</v>
      </c>
      <c r="AF46" s="642">
        <f>COUNTIF(K:K,Tabla3[[#This Row],[Productos]])</f>
        <v>1</v>
      </c>
      <c r="AG46" s="690">
        <f>+Resumen!B18</f>
        <v>1800000</v>
      </c>
      <c r="AH46" s="485"/>
      <c r="AI46" s="485"/>
      <c r="AJ46" s="485"/>
      <c r="AK46" s="485"/>
      <c r="AL46" s="485"/>
      <c r="AM46" s="485"/>
      <c r="AN46" s="485"/>
      <c r="AO46" s="485"/>
      <c r="AP46" s="486"/>
      <c r="AQ46" s="486"/>
      <c r="AR46" s="486"/>
      <c r="AS46" s="486"/>
      <c r="AT46" s="486"/>
      <c r="AU46" s="486"/>
      <c r="AV46" s="486"/>
      <c r="AW46" s="486"/>
      <c r="AX46" s="486"/>
      <c r="AY46" s="486"/>
      <c r="AZ46" s="486"/>
      <c r="BA46" s="486"/>
    </row>
    <row r="47" spans="2:53" s="496" customFormat="1" ht="51" x14ac:dyDescent="0.25">
      <c r="B47" s="478" t="str">
        <f>RIGHT(Tabla3[[#This Row],[Cod_LE]],1)</f>
        <v>1</v>
      </c>
      <c r="C47" s="478" t="str">
        <f>RIGHT(Tabla3[[#This Row],[Cod_Obj]],1)</f>
        <v>1</v>
      </c>
      <c r="D47" s="478"/>
      <c r="E47" s="478"/>
      <c r="F47" s="450" t="s">
        <v>2022</v>
      </c>
      <c r="G47" s="454" t="str">
        <f>IFERROR(VLOOKUP($F47,LineasEstrategicas[[Ls_LinesEstategica]:[Cod_LE]],2,FALSE),"")</f>
        <v>LE. 1</v>
      </c>
      <c r="H47" s="450" t="s">
        <v>2035</v>
      </c>
      <c r="I47" s="624" t="str">
        <f>IFERROR(VLOOKUP(Tabla3[[#This Row],[Objetivo2]],Tabla7[[Ls_ObjEstrategico]:[Cod_ob]],2,0),"")</f>
        <v>Obj1.1</v>
      </c>
      <c r="J47" s="450" t="s">
        <v>1944</v>
      </c>
      <c r="K47" s="559" t="s">
        <v>2464</v>
      </c>
      <c r="L47" s="450" t="s">
        <v>2465</v>
      </c>
      <c r="M47" s="450" t="s">
        <v>2084</v>
      </c>
      <c r="N47" s="565">
        <v>1800</v>
      </c>
      <c r="O47" s="565">
        <v>1800</v>
      </c>
      <c r="P47" s="668"/>
      <c r="Q47" s="652">
        <v>1</v>
      </c>
      <c r="R47" s="655"/>
      <c r="S47" s="680"/>
      <c r="T47" s="655">
        <v>1</v>
      </c>
      <c r="U47" s="655"/>
      <c r="V47" s="680"/>
      <c r="W47" s="655">
        <v>1</v>
      </c>
      <c r="X47" s="655"/>
      <c r="Y47" s="680"/>
      <c r="Z47" s="655">
        <v>1</v>
      </c>
      <c r="AA47" s="652"/>
      <c r="AB47" s="457"/>
      <c r="AC47" s="629" t="s">
        <v>2160</v>
      </c>
      <c r="AD47" s="497" t="str">
        <f>VLOOKUP(Tabla3[[#This Row],[Dependencia responsable]],Tabla9[],2,0)</f>
        <v>DEMD</v>
      </c>
      <c r="AE47" s="642">
        <v>1</v>
      </c>
      <c r="AF47" s="642">
        <f>COUNTIF(K:K,Tabla3[[#This Row],[Productos]])</f>
        <v>1</v>
      </c>
      <c r="AG47" s="696">
        <f>+Resumen!B27</f>
        <v>18000000</v>
      </c>
      <c r="AH47" s="485"/>
      <c r="AI47" s="485"/>
      <c r="AJ47" s="485"/>
      <c r="AK47" s="485"/>
      <c r="AL47" s="485"/>
      <c r="AM47" s="485"/>
      <c r="AN47" s="485"/>
      <c r="AO47" s="485"/>
      <c r="AP47" s="486"/>
      <c r="AQ47" s="486"/>
      <c r="AR47" s="486"/>
      <c r="AS47" s="486"/>
      <c r="AT47" s="486"/>
      <c r="AU47" s="486"/>
      <c r="AV47" s="486"/>
      <c r="AW47" s="486"/>
      <c r="AX47" s="486"/>
      <c r="AY47" s="486"/>
      <c r="AZ47" s="486"/>
      <c r="BA47" s="486"/>
    </row>
    <row r="48" spans="2:53" s="496" customFormat="1" ht="64.5" thickBot="1" x14ac:dyDescent="0.3">
      <c r="B48" s="478" t="str">
        <f>RIGHT(Tabla3[[#This Row],[Cod_LE]],1)</f>
        <v>6</v>
      </c>
      <c r="C48" s="478" t="str">
        <f>RIGHT(Tabla3[[#This Row],[Cod_Obj]],1)</f>
        <v>2</v>
      </c>
      <c r="D48" s="478"/>
      <c r="E48" s="478"/>
      <c r="F48" s="450" t="s">
        <v>2032</v>
      </c>
      <c r="G48" s="454" t="str">
        <f>IFERROR(VLOOKUP($F48,LineasEstrategicas[[Ls_LinesEstategica]:[Cod_LE]],2,FALSE),"")</f>
        <v>LE. 6</v>
      </c>
      <c r="H48" s="450" t="s">
        <v>2069</v>
      </c>
      <c r="I48" s="624" t="str">
        <f>IFERROR(VLOOKUP(Tabla3[[#This Row],[Objetivo2]],Tabla7[[Ls_ObjEstrategico]:[Cod_ob]],2,0),"")</f>
        <v>Obj6.2</v>
      </c>
      <c r="J48" s="450" t="s">
        <v>1944</v>
      </c>
      <c r="K48" s="559" t="s">
        <v>2289</v>
      </c>
      <c r="L48" s="450" t="s">
        <v>2290</v>
      </c>
      <c r="M48" s="450" t="s">
        <v>1747</v>
      </c>
      <c r="N48" s="563">
        <v>0.999</v>
      </c>
      <c r="O48" s="560">
        <v>1</v>
      </c>
      <c r="P48" s="668"/>
      <c r="Q48" s="652">
        <v>1</v>
      </c>
      <c r="R48" s="655"/>
      <c r="S48" s="680"/>
      <c r="T48" s="655">
        <v>1</v>
      </c>
      <c r="U48" s="655"/>
      <c r="V48" s="680"/>
      <c r="W48" s="655">
        <v>1</v>
      </c>
      <c r="X48" s="655"/>
      <c r="Y48" s="680"/>
      <c r="Z48" s="655">
        <v>1</v>
      </c>
      <c r="AA48" s="652"/>
      <c r="AB48" s="450"/>
      <c r="AC48" s="629" t="s">
        <v>2160</v>
      </c>
      <c r="AD48" s="497" t="str">
        <f>VLOOKUP(Tabla3[[#This Row],[Dependencia responsable]],Tabla9[],2,0)</f>
        <v>DEMD</v>
      </c>
      <c r="AE48" s="642">
        <v>1</v>
      </c>
      <c r="AF48" s="642">
        <f>COUNTIF(K:K,Tabla3[[#This Row],[Productos]])</f>
        <v>1</v>
      </c>
      <c r="AG48" s="698"/>
      <c r="AH48" s="485"/>
      <c r="AI48" s="485"/>
      <c r="AJ48" s="485"/>
      <c r="AK48" s="485"/>
      <c r="AL48" s="485"/>
      <c r="AM48" s="485"/>
      <c r="AN48" s="485"/>
      <c r="AO48" s="485"/>
      <c r="AP48" s="486"/>
      <c r="AQ48" s="486"/>
      <c r="AR48" s="486"/>
      <c r="AS48" s="486"/>
      <c r="AT48" s="486"/>
      <c r="AU48" s="486"/>
      <c r="AV48" s="486"/>
      <c r="AW48" s="486"/>
      <c r="AX48" s="486"/>
      <c r="AY48" s="486"/>
      <c r="AZ48" s="486"/>
      <c r="BA48" s="486"/>
    </row>
    <row r="49" spans="2:53" s="496" customFormat="1" ht="63.75" x14ac:dyDescent="0.25">
      <c r="B49" s="478" t="str">
        <f>RIGHT(Tabla3[[#This Row],[Cod_LE]],1)</f>
        <v>5</v>
      </c>
      <c r="C49" s="478" t="str">
        <f>RIGHT(Tabla3[[#This Row],[Cod_Obj]],1)</f>
        <v>1</v>
      </c>
      <c r="D49" s="478"/>
      <c r="E49" s="478"/>
      <c r="F49" s="450" t="s">
        <v>2028</v>
      </c>
      <c r="G49" s="454" t="str">
        <f>IFERROR(VLOOKUP($F49,LineasEstrategicas[[Ls_LinesEstategica]:[Cod_LE]],2,FALSE),"")</f>
        <v>LE. 5</v>
      </c>
      <c r="H49" s="450" t="s">
        <v>2050</v>
      </c>
      <c r="I49" s="624" t="str">
        <f>IFERROR(VLOOKUP(Tabla3[[#This Row],[Objetivo2]],Tabla7[[Ls_ObjEstrategico]:[Cod_ob]],2,0),"")</f>
        <v>Obj5.1</v>
      </c>
      <c r="J49" s="450" t="s">
        <v>2055</v>
      </c>
      <c r="K49" s="559" t="s">
        <v>2466</v>
      </c>
      <c r="L49" s="450" t="s">
        <v>2467</v>
      </c>
      <c r="M49" s="450" t="s">
        <v>1747</v>
      </c>
      <c r="N49" s="561" t="s">
        <v>1671</v>
      </c>
      <c r="O49" s="561"/>
      <c r="P49" s="668"/>
      <c r="Q49" s="652">
        <v>1</v>
      </c>
      <c r="R49" s="655"/>
      <c r="S49" s="680"/>
      <c r="T49" s="655">
        <v>1</v>
      </c>
      <c r="U49" s="655"/>
      <c r="V49" s="680"/>
      <c r="W49" s="655">
        <v>1</v>
      </c>
      <c r="X49" s="655"/>
      <c r="Y49" s="680"/>
      <c r="Z49" s="655">
        <v>1</v>
      </c>
      <c r="AA49" s="652"/>
      <c r="AB49" s="450"/>
      <c r="AC49" s="629" t="s">
        <v>1826</v>
      </c>
      <c r="AD49" s="497" t="str">
        <f>VLOOKUP(Tabla3[[#This Row],[Dependencia responsable]],Tabla9[],2,0)</f>
        <v>DTIC</v>
      </c>
      <c r="AE49" s="642">
        <v>1</v>
      </c>
      <c r="AF49" s="642">
        <f>COUNTIF(K:K,Tabla3[[#This Row],[Productos]])</f>
        <v>1</v>
      </c>
      <c r="AG49" s="696">
        <f>+Resumen!B23</f>
        <v>880000</v>
      </c>
      <c r="AH49" s="485"/>
      <c r="AI49" s="485"/>
      <c r="AJ49" s="485"/>
      <c r="AK49" s="485"/>
      <c r="AL49" s="485"/>
      <c r="AM49" s="485"/>
      <c r="AN49" s="485"/>
      <c r="AO49" s="485"/>
      <c r="AP49" s="486"/>
      <c r="AQ49" s="486"/>
      <c r="AR49" s="486"/>
      <c r="AS49" s="486"/>
      <c r="AT49" s="486"/>
      <c r="AU49" s="486"/>
      <c r="AV49" s="486"/>
      <c r="AW49" s="486"/>
      <c r="AX49" s="486"/>
      <c r="AY49" s="486"/>
      <c r="AZ49" s="486"/>
      <c r="BA49" s="486"/>
    </row>
    <row r="50" spans="2:53" s="496" customFormat="1" ht="64.5" thickBot="1" x14ac:dyDescent="0.3">
      <c r="B50" s="478" t="str">
        <f>RIGHT(Tabla3[[#This Row],[Cod_LE]],1)</f>
        <v>5</v>
      </c>
      <c r="C50" s="478" t="str">
        <f>RIGHT(Tabla3[[#This Row],[Cod_Obj]],1)</f>
        <v>2</v>
      </c>
      <c r="D50" s="478"/>
      <c r="E50" s="478"/>
      <c r="F50" s="450" t="s">
        <v>2028</v>
      </c>
      <c r="G50" s="454" t="str">
        <f>IFERROR(VLOOKUP($F50,LineasEstrategicas[[Ls_LinesEstategica]:[Cod_LE]],2,FALSE),"")</f>
        <v>LE. 5</v>
      </c>
      <c r="H50" s="450" t="s">
        <v>2068</v>
      </c>
      <c r="I50" s="624" t="str">
        <f>IFERROR(VLOOKUP(Tabla3[[#This Row],[Objetivo2]],Tabla7[[Ls_ObjEstrategico]:[Cod_ob]],2,0),"")</f>
        <v>Obj5.2</v>
      </c>
      <c r="J50" s="450" t="s">
        <v>2079</v>
      </c>
      <c r="K50" s="687" t="s">
        <v>2468</v>
      </c>
      <c r="L50" s="450" t="s">
        <v>2293</v>
      </c>
      <c r="M50" s="450" t="s">
        <v>1747</v>
      </c>
      <c r="N50" s="561" t="s">
        <v>1671</v>
      </c>
      <c r="O50" s="563"/>
      <c r="P50" s="668"/>
      <c r="Q50" s="652">
        <v>1</v>
      </c>
      <c r="R50" s="655"/>
      <c r="S50" s="680"/>
      <c r="T50" s="655">
        <v>1</v>
      </c>
      <c r="U50" s="655"/>
      <c r="V50" s="680"/>
      <c r="W50" s="655">
        <v>1</v>
      </c>
      <c r="X50" s="655"/>
      <c r="Y50" s="680"/>
      <c r="Z50" s="655">
        <v>1</v>
      </c>
      <c r="AA50" s="652"/>
      <c r="AB50" s="450"/>
      <c r="AC50" s="629" t="s">
        <v>1826</v>
      </c>
      <c r="AD50" s="497" t="str">
        <f>VLOOKUP(Tabla3[[#This Row],[Dependencia responsable]],Tabla9[],2,0)</f>
        <v>DTIC</v>
      </c>
      <c r="AE50" s="642">
        <v>1</v>
      </c>
      <c r="AF50" s="642">
        <f>COUNTIF(K:K,Tabla3[[#This Row],[Productos]])</f>
        <v>1</v>
      </c>
      <c r="AG50" s="698"/>
      <c r="AH50" s="485"/>
      <c r="AI50" s="485"/>
      <c r="AJ50" s="485"/>
      <c r="AK50" s="485"/>
      <c r="AL50" s="485"/>
      <c r="AM50" s="485"/>
      <c r="AN50" s="485"/>
      <c r="AO50" s="485"/>
      <c r="AP50" s="486"/>
      <c r="AQ50" s="486"/>
      <c r="AR50" s="486"/>
      <c r="AS50" s="486"/>
      <c r="AT50" s="486"/>
      <c r="AU50" s="486"/>
      <c r="AV50" s="486"/>
      <c r="AW50" s="486"/>
      <c r="AX50" s="486"/>
      <c r="AY50" s="486"/>
      <c r="AZ50" s="486"/>
      <c r="BA50" s="486"/>
    </row>
    <row r="51" spans="2:53" s="496" customFormat="1" ht="63.75" x14ac:dyDescent="0.25">
      <c r="B51" s="478" t="str">
        <f>RIGHT(Tabla3[[#This Row],[Cod_LE]],1)</f>
        <v>4</v>
      </c>
      <c r="C51" s="478" t="str">
        <f>RIGHT(Tabla3[[#This Row],[Cod_Obj]],1)</f>
        <v>1</v>
      </c>
      <c r="D51" s="478"/>
      <c r="E51" s="478"/>
      <c r="F51" s="450" t="s">
        <v>2029</v>
      </c>
      <c r="G51" s="454" t="str">
        <f>IFERROR(VLOOKUP($F51,LineasEstrategicas[[Ls_LinesEstategica]:[Cod_LE]],2,FALSE),"")</f>
        <v>LE. 4</v>
      </c>
      <c r="H51" s="450" t="s">
        <v>2047</v>
      </c>
      <c r="I51" s="624" t="str">
        <f>IFERROR(VLOOKUP(Tabla3[[#This Row],[Objetivo2]],Tabla7[[Ls_ObjEstrategico]:[Cod_ob]],2,0),"")</f>
        <v>Obj4.1</v>
      </c>
      <c r="J51" s="611" t="s">
        <v>2074</v>
      </c>
      <c r="K51" s="559" t="s">
        <v>2469</v>
      </c>
      <c r="L51" s="450" t="s">
        <v>2301</v>
      </c>
      <c r="M51" s="450" t="s">
        <v>2084</v>
      </c>
      <c r="N51" s="563">
        <v>0.85</v>
      </c>
      <c r="O51" s="563">
        <v>0.9</v>
      </c>
      <c r="P51" s="668"/>
      <c r="Q51" s="652">
        <v>1</v>
      </c>
      <c r="R51" s="655"/>
      <c r="S51" s="680"/>
      <c r="T51" s="655">
        <v>1</v>
      </c>
      <c r="U51" s="655"/>
      <c r="V51" s="680"/>
      <c r="W51" s="655">
        <v>1</v>
      </c>
      <c r="X51" s="655"/>
      <c r="Y51" s="680"/>
      <c r="Z51" s="655">
        <v>1</v>
      </c>
      <c r="AA51" s="652"/>
      <c r="AB51" s="562"/>
      <c r="AC51" s="629" t="s">
        <v>1666</v>
      </c>
      <c r="AD51" s="497" t="str">
        <f>VLOOKUP(Tabla3[[#This Row],[Dependencia responsable]],Tabla9[],2,0)</f>
        <v>DF</v>
      </c>
      <c r="AE51" s="642">
        <v>1</v>
      </c>
      <c r="AF51" s="642">
        <f>COUNTIF(K:K,Tabla3[[#This Row],[Productos]])</f>
        <v>1</v>
      </c>
      <c r="AG51" s="696">
        <v>0</v>
      </c>
      <c r="AH51" s="485"/>
      <c r="AI51" s="485"/>
      <c r="AJ51" s="485"/>
      <c r="AK51" s="485"/>
      <c r="AL51" s="485"/>
      <c r="AM51" s="485"/>
      <c r="AN51" s="485"/>
      <c r="AO51" s="485"/>
      <c r="AP51" s="486"/>
      <c r="AQ51" s="486"/>
      <c r="AR51" s="486"/>
      <c r="AS51" s="486"/>
      <c r="AT51" s="486"/>
      <c r="AU51" s="486"/>
      <c r="AV51" s="486"/>
      <c r="AW51" s="486"/>
      <c r="AX51" s="486"/>
      <c r="AY51" s="486"/>
      <c r="AZ51" s="486"/>
      <c r="BA51" s="486"/>
    </row>
    <row r="52" spans="2:53" s="496" customFormat="1" ht="51" x14ac:dyDescent="0.25">
      <c r="B52" s="478" t="str">
        <f>RIGHT(Tabla3[[#This Row],[Cod_LE]],1)</f>
        <v>4</v>
      </c>
      <c r="C52" s="478" t="str">
        <f>RIGHT(Tabla3[[#This Row],[Cod_Obj]],1)</f>
        <v>1</v>
      </c>
      <c r="D52" s="478"/>
      <c r="E52" s="478"/>
      <c r="F52" s="450" t="s">
        <v>2029</v>
      </c>
      <c r="G52" s="454" t="str">
        <f>IFERROR(VLOOKUP($F52,LineasEstrategicas[[Ls_LinesEstategica]:[Cod_LE]],2,FALSE),"")</f>
        <v>LE. 4</v>
      </c>
      <c r="H52" s="450" t="s">
        <v>2047</v>
      </c>
      <c r="I52" s="624" t="str">
        <f>IFERROR(VLOOKUP(Tabla3[[#This Row],[Objetivo2]],Tabla7[[Ls_ObjEstrategico]:[Cod_ob]],2,0),"")</f>
        <v>Obj4.1</v>
      </c>
      <c r="J52" s="611" t="s">
        <v>2074</v>
      </c>
      <c r="K52" s="559" t="s">
        <v>2470</v>
      </c>
      <c r="L52" s="450" t="s">
        <v>2302</v>
      </c>
      <c r="M52" s="450" t="s">
        <v>2304</v>
      </c>
      <c r="N52" s="563">
        <v>0.85</v>
      </c>
      <c r="O52" s="563">
        <v>0.9</v>
      </c>
      <c r="P52" s="668"/>
      <c r="Q52" s="652">
        <v>1</v>
      </c>
      <c r="R52" s="655"/>
      <c r="S52" s="680"/>
      <c r="T52" s="655">
        <v>1</v>
      </c>
      <c r="U52" s="655"/>
      <c r="V52" s="680"/>
      <c r="W52" s="655">
        <v>1</v>
      </c>
      <c r="X52" s="655"/>
      <c r="Y52" s="680"/>
      <c r="Z52" s="655">
        <v>1</v>
      </c>
      <c r="AA52" s="652"/>
      <c r="AB52" s="562"/>
      <c r="AC52" s="629" t="s">
        <v>1666</v>
      </c>
      <c r="AD52" s="497" t="str">
        <f>VLOOKUP(Tabla3[[#This Row],[Dependencia responsable]],Tabla9[],2,0)</f>
        <v>DF</v>
      </c>
      <c r="AE52" s="642">
        <v>1</v>
      </c>
      <c r="AF52" s="642">
        <f>COUNTIF(K:K,Tabla3[[#This Row],[Productos]])</f>
        <v>2</v>
      </c>
      <c r="AG52" s="697"/>
      <c r="AH52" s="485"/>
      <c r="AI52" s="485"/>
      <c r="AJ52" s="485"/>
      <c r="AK52" s="485"/>
      <c r="AL52" s="485"/>
      <c r="AM52" s="485"/>
      <c r="AN52" s="485"/>
      <c r="AO52" s="485"/>
      <c r="AP52" s="486"/>
      <c r="AQ52" s="486"/>
      <c r="AR52" s="486"/>
      <c r="AS52" s="486"/>
      <c r="AT52" s="486"/>
      <c r="AU52" s="486"/>
      <c r="AV52" s="486"/>
      <c r="AW52" s="486"/>
      <c r="AX52" s="486"/>
      <c r="AY52" s="486"/>
      <c r="AZ52" s="486"/>
      <c r="BA52" s="486"/>
    </row>
    <row r="53" spans="2:53" s="496" customFormat="1" ht="51.75" thickBot="1" x14ac:dyDescent="0.3">
      <c r="B53" s="478" t="str">
        <f>RIGHT(Tabla3[[#This Row],[Cod_LE]],1)</f>
        <v>4</v>
      </c>
      <c r="C53" s="478" t="str">
        <f>RIGHT(Tabla3[[#This Row],[Cod_Obj]],1)</f>
        <v>1</v>
      </c>
      <c r="D53" s="478"/>
      <c r="E53" s="478"/>
      <c r="F53" s="450" t="s">
        <v>2029</v>
      </c>
      <c r="G53" s="454" t="str">
        <f>IFERROR(VLOOKUP($F53,LineasEstrategicas[[Ls_LinesEstategica]:[Cod_LE]],2,FALSE),"")</f>
        <v>LE. 4</v>
      </c>
      <c r="H53" s="450" t="s">
        <v>2047</v>
      </c>
      <c r="I53" s="624" t="str">
        <f>IFERROR(VLOOKUP(Tabla3[[#This Row],[Objetivo2]],Tabla7[[Ls_ObjEstrategico]:[Cod_ob]],2,0),"")</f>
        <v>Obj4.1</v>
      </c>
      <c r="J53" s="611" t="s">
        <v>2074</v>
      </c>
      <c r="K53" s="559" t="s">
        <v>2470</v>
      </c>
      <c r="L53" s="450" t="s">
        <v>2303</v>
      </c>
      <c r="M53" s="450" t="s">
        <v>2304</v>
      </c>
      <c r="N53" s="563">
        <v>0.91</v>
      </c>
      <c r="O53" s="563">
        <v>0.91</v>
      </c>
      <c r="P53" s="668"/>
      <c r="Q53" s="652">
        <v>1</v>
      </c>
      <c r="R53" s="655"/>
      <c r="S53" s="680"/>
      <c r="T53" s="655">
        <v>1</v>
      </c>
      <c r="U53" s="655"/>
      <c r="V53" s="680"/>
      <c r="W53" s="655">
        <v>1</v>
      </c>
      <c r="X53" s="655"/>
      <c r="Y53" s="680"/>
      <c r="Z53" s="655">
        <v>1</v>
      </c>
      <c r="AA53" s="652"/>
      <c r="AB53" s="562"/>
      <c r="AC53" s="629" t="s">
        <v>1666</v>
      </c>
      <c r="AD53" s="497" t="str">
        <f>VLOOKUP(Tabla3[[#This Row],[Dependencia responsable]],Tabla9[],2,0)</f>
        <v>DF</v>
      </c>
      <c r="AE53" s="642">
        <v>0</v>
      </c>
      <c r="AF53" s="642">
        <f>COUNTIF(K:K,Tabla3[[#This Row],[Productos]])</f>
        <v>2</v>
      </c>
      <c r="AG53" s="698"/>
      <c r="AH53" s="485"/>
      <c r="AI53" s="485"/>
      <c r="AJ53" s="485"/>
      <c r="AK53" s="485"/>
      <c r="AL53" s="485"/>
      <c r="AM53" s="485"/>
      <c r="AN53" s="485"/>
      <c r="AO53" s="485"/>
      <c r="AP53" s="486"/>
      <c r="AQ53" s="486"/>
      <c r="AR53" s="486"/>
      <c r="AS53" s="486"/>
      <c r="AT53" s="486"/>
      <c r="AU53" s="486"/>
      <c r="AV53" s="486"/>
      <c r="AW53" s="486"/>
      <c r="AX53" s="486"/>
      <c r="AY53" s="486"/>
      <c r="AZ53" s="486"/>
      <c r="BA53" s="486"/>
    </row>
    <row r="54" spans="2:53" s="496" customFormat="1" ht="51" x14ac:dyDescent="0.25">
      <c r="B54" s="478" t="str">
        <f>RIGHT(Tabla3[[#This Row],[Cod_LE]],1)</f>
        <v>4</v>
      </c>
      <c r="C54" s="478" t="str">
        <f>RIGHT(Tabla3[[#This Row],[Cod_Obj]],1)</f>
        <v/>
      </c>
      <c r="D54" s="478"/>
      <c r="E54" s="478"/>
      <c r="F54" s="554" t="s">
        <v>2029</v>
      </c>
      <c r="G54" s="454" t="str">
        <f>IFERROR(VLOOKUP($F54,LineasEstrategicas[[Ls_LinesEstategica]:[Cod_LE]],2,FALSE),"")</f>
        <v>LE. 4</v>
      </c>
      <c r="H54" s="450" t="s">
        <v>2047</v>
      </c>
      <c r="I54" s="648" t="s">
        <v>2286</v>
      </c>
      <c r="J54" s="611" t="s">
        <v>2074</v>
      </c>
      <c r="K54" s="559" t="s">
        <v>2313</v>
      </c>
      <c r="L54" s="450" t="s">
        <v>2309</v>
      </c>
      <c r="M54" s="450" t="s">
        <v>2304</v>
      </c>
      <c r="N54" s="561" t="s">
        <v>1671</v>
      </c>
      <c r="O54" s="563"/>
      <c r="P54" s="668"/>
      <c r="Q54" s="652">
        <v>1</v>
      </c>
      <c r="R54" s="655"/>
      <c r="S54" s="680"/>
      <c r="T54" s="655">
        <v>1</v>
      </c>
      <c r="U54" s="655"/>
      <c r="V54" s="680"/>
      <c r="W54" s="655">
        <v>1</v>
      </c>
      <c r="X54" s="655"/>
      <c r="Y54" s="680"/>
      <c r="Z54" s="655">
        <v>1</v>
      </c>
      <c r="AA54" s="652"/>
      <c r="AB54" s="562"/>
      <c r="AC54" s="629" t="s">
        <v>2058</v>
      </c>
      <c r="AD54" s="497" t="str">
        <f>VLOOKUP(Tabla3[[#This Row],[Dependencia responsable]],Tabla9[],2,0)</f>
        <v>DRA</v>
      </c>
      <c r="AE54" s="642">
        <v>1</v>
      </c>
      <c r="AF54" s="642">
        <f>COUNTIF(K:K,Tabla3[[#This Row],[Productos]])</f>
        <v>1</v>
      </c>
      <c r="AG54" s="699">
        <v>0</v>
      </c>
      <c r="AH54" s="485"/>
      <c r="AI54" s="485"/>
      <c r="AJ54" s="485"/>
      <c r="AK54" s="485"/>
      <c r="AL54" s="485"/>
      <c r="AM54" s="485"/>
      <c r="AN54" s="485"/>
      <c r="AO54" s="485"/>
      <c r="AP54" s="486"/>
      <c r="AQ54" s="486"/>
      <c r="AR54" s="486"/>
      <c r="AS54" s="486"/>
      <c r="AT54" s="486"/>
      <c r="AU54" s="486"/>
      <c r="AV54" s="486"/>
      <c r="AW54" s="486"/>
      <c r="AX54" s="486"/>
      <c r="AY54" s="486"/>
      <c r="AZ54" s="486"/>
      <c r="BA54" s="486"/>
    </row>
    <row r="55" spans="2:53" s="496" customFormat="1" ht="89.25" x14ac:dyDescent="0.25">
      <c r="B55" s="478" t="str">
        <f>RIGHT(Tabla3[[#This Row],[Cod_LE]],1)</f>
        <v>4</v>
      </c>
      <c r="C55" s="478" t="str">
        <f>RIGHT(Tabla3[[#This Row],[Cod_Obj]],1)</f>
        <v/>
      </c>
      <c r="D55" s="478"/>
      <c r="E55" s="478"/>
      <c r="F55" s="554" t="s">
        <v>2029</v>
      </c>
      <c r="G55" s="454" t="str">
        <f>IFERROR(VLOOKUP($F55,LineasEstrategicas[[Ls_LinesEstategica]:[Cod_LE]],2,FALSE),"")</f>
        <v>LE. 4</v>
      </c>
      <c r="H55" s="450" t="s">
        <v>2047</v>
      </c>
      <c r="I55" s="648" t="s">
        <v>2286</v>
      </c>
      <c r="J55" s="611" t="s">
        <v>2074</v>
      </c>
      <c r="K55" s="559" t="s">
        <v>2310</v>
      </c>
      <c r="L55" s="450" t="s">
        <v>2309</v>
      </c>
      <c r="M55" s="450" t="s">
        <v>2304</v>
      </c>
      <c r="N55" s="561" t="s">
        <v>1671</v>
      </c>
      <c r="O55" s="563"/>
      <c r="P55" s="668"/>
      <c r="Q55" s="652">
        <v>1</v>
      </c>
      <c r="R55" s="655"/>
      <c r="S55" s="680"/>
      <c r="T55" s="655">
        <v>1</v>
      </c>
      <c r="U55" s="655"/>
      <c r="V55" s="680"/>
      <c r="W55" s="655">
        <v>1</v>
      </c>
      <c r="X55" s="655"/>
      <c r="Y55" s="680"/>
      <c r="Z55" s="655">
        <v>1</v>
      </c>
      <c r="AA55" s="652"/>
      <c r="AB55" s="562"/>
      <c r="AC55" s="629" t="s">
        <v>2058</v>
      </c>
      <c r="AD55" s="497" t="str">
        <f>VLOOKUP(Tabla3[[#This Row],[Dependencia responsable]],Tabla9[],2,0)</f>
        <v>DRA</v>
      </c>
      <c r="AE55" s="642">
        <v>1</v>
      </c>
      <c r="AF55" s="642">
        <f>COUNTIF(K:K,Tabla3[[#This Row],[Productos]])</f>
        <v>1</v>
      </c>
      <c r="AG55" s="700"/>
      <c r="AH55" s="485"/>
      <c r="AI55" s="485"/>
      <c r="AJ55" s="485"/>
      <c r="AK55" s="485"/>
      <c r="AL55" s="485"/>
      <c r="AM55" s="485"/>
      <c r="AN55" s="485"/>
      <c r="AO55" s="485"/>
      <c r="AP55" s="486"/>
      <c r="AQ55" s="486"/>
      <c r="AR55" s="486"/>
      <c r="AS55" s="486"/>
      <c r="AT55" s="486"/>
      <c r="AU55" s="486"/>
      <c r="AV55" s="486"/>
      <c r="AW55" s="486"/>
      <c r="AX55" s="486"/>
      <c r="AY55" s="486"/>
      <c r="AZ55" s="486"/>
      <c r="BA55" s="486"/>
    </row>
    <row r="56" spans="2:53" s="496" customFormat="1" ht="64.5" thickBot="1" x14ac:dyDescent="0.3">
      <c r="B56" s="478" t="str">
        <f>RIGHT(Tabla3[[#This Row],[Cod_LE]],1)</f>
        <v>4</v>
      </c>
      <c r="C56" s="478" t="str">
        <f>RIGHT(Tabla3[[#This Row],[Cod_Obj]],1)</f>
        <v/>
      </c>
      <c r="D56" s="478"/>
      <c r="E56" s="478"/>
      <c r="F56" s="554" t="s">
        <v>2029</v>
      </c>
      <c r="G56" s="454" t="str">
        <f>IFERROR(VLOOKUP($F56,LineasEstrategicas[[Ls_LinesEstategica]:[Cod_LE]],2,FALSE),"")</f>
        <v>LE. 4</v>
      </c>
      <c r="H56" s="450" t="s">
        <v>2047</v>
      </c>
      <c r="I56" s="648" t="s">
        <v>2286</v>
      </c>
      <c r="J56" s="611" t="s">
        <v>2074</v>
      </c>
      <c r="K56" s="559" t="s">
        <v>2311</v>
      </c>
      <c r="L56" s="450" t="s">
        <v>2309</v>
      </c>
      <c r="M56" s="450" t="s">
        <v>2304</v>
      </c>
      <c r="N56" s="561" t="s">
        <v>1671</v>
      </c>
      <c r="O56" s="560"/>
      <c r="P56" s="668"/>
      <c r="Q56" s="652">
        <v>1</v>
      </c>
      <c r="R56" s="655"/>
      <c r="S56" s="680"/>
      <c r="T56" s="655">
        <v>1</v>
      </c>
      <c r="U56" s="655"/>
      <c r="V56" s="680"/>
      <c r="W56" s="655">
        <v>1</v>
      </c>
      <c r="X56" s="655"/>
      <c r="Y56" s="680"/>
      <c r="Z56" s="655">
        <v>1</v>
      </c>
      <c r="AA56" s="652"/>
      <c r="AB56" s="450"/>
      <c r="AC56" s="629" t="s">
        <v>2058</v>
      </c>
      <c r="AD56" s="497" t="str">
        <f>VLOOKUP(Tabla3[[#This Row],[Dependencia responsable]],Tabla9[],2,0)</f>
        <v>DRA</v>
      </c>
      <c r="AE56" s="642">
        <v>1</v>
      </c>
      <c r="AF56" s="642">
        <f>COUNTIF(K:K,Tabla3[[#This Row],[Productos]])</f>
        <v>1</v>
      </c>
      <c r="AG56" s="701"/>
      <c r="AH56" s="485"/>
      <c r="AI56" s="485"/>
      <c r="AJ56" s="485"/>
      <c r="AK56" s="485"/>
      <c r="AL56" s="485"/>
      <c r="AM56" s="485"/>
      <c r="AN56" s="485"/>
      <c r="AO56" s="485"/>
      <c r="AP56" s="486"/>
      <c r="AQ56" s="486"/>
      <c r="AR56" s="486"/>
      <c r="AS56" s="486"/>
      <c r="AT56" s="486"/>
      <c r="AU56" s="486"/>
      <c r="AV56" s="486"/>
      <c r="AW56" s="486"/>
      <c r="AX56" s="486"/>
      <c r="AY56" s="486"/>
      <c r="AZ56" s="486"/>
      <c r="BA56" s="486"/>
    </row>
    <row r="57" spans="2:53" s="496" customFormat="1" ht="63.75" x14ac:dyDescent="0.25">
      <c r="B57" s="478" t="str">
        <f>RIGHT(Tabla3[[#This Row],[Cod_LE]],1)</f>
        <v>4</v>
      </c>
      <c r="C57" s="478" t="str">
        <f>RIGHT(Tabla3[[#This Row],[Cod_Obj]],1)</f>
        <v/>
      </c>
      <c r="D57" s="478"/>
      <c r="E57" s="478"/>
      <c r="F57" s="554" t="s">
        <v>2029</v>
      </c>
      <c r="G57" s="454" t="str">
        <f>IFERROR(VLOOKUP($F57,LineasEstrategicas[[Ls_LinesEstategica]:[Cod_LE]],2,FALSE),"")</f>
        <v>LE. 4</v>
      </c>
      <c r="H57" s="450" t="s">
        <v>2047</v>
      </c>
      <c r="I57" s="624"/>
      <c r="J57" s="611" t="s">
        <v>2074</v>
      </c>
      <c r="K57" s="559" t="s">
        <v>2331</v>
      </c>
      <c r="L57" s="650" t="s">
        <v>2317</v>
      </c>
      <c r="M57" s="450" t="s">
        <v>2304</v>
      </c>
      <c r="N57" s="561" t="s">
        <v>1671</v>
      </c>
      <c r="O57" s="560"/>
      <c r="P57" s="668"/>
      <c r="Q57" s="652">
        <v>1</v>
      </c>
      <c r="R57" s="655"/>
      <c r="S57" s="680"/>
      <c r="T57" s="655">
        <v>1</v>
      </c>
      <c r="U57" s="655"/>
      <c r="V57" s="680"/>
      <c r="W57" s="655">
        <v>1</v>
      </c>
      <c r="X57" s="655"/>
      <c r="Y57" s="680"/>
      <c r="Z57" s="655">
        <v>1</v>
      </c>
      <c r="AA57" s="652"/>
      <c r="AB57" s="457"/>
      <c r="AC57" s="629" t="s">
        <v>2100</v>
      </c>
      <c r="AD57" s="497" t="str">
        <f>VLOOKUP(Tabla3[[#This Row],[Dependencia responsable]],Tabla9[],2,0)</f>
        <v>CG</v>
      </c>
      <c r="AE57" s="642">
        <v>1</v>
      </c>
      <c r="AF57" s="642">
        <f>COUNTIF(K:K,Tabla3[[#This Row],[Productos]])</f>
        <v>1</v>
      </c>
      <c r="AG57" s="696">
        <v>0</v>
      </c>
      <c r="AH57" s="485"/>
      <c r="AI57" s="485"/>
      <c r="AJ57" s="485"/>
      <c r="AK57" s="485"/>
      <c r="AL57" s="485"/>
      <c r="AM57" s="485"/>
      <c r="AN57" s="485"/>
      <c r="AO57" s="485"/>
      <c r="AP57" s="486"/>
      <c r="AQ57" s="486"/>
      <c r="AR57" s="486"/>
      <c r="AS57" s="486"/>
      <c r="AT57" s="486"/>
      <c r="AU57" s="486"/>
      <c r="AV57" s="486"/>
      <c r="AW57" s="486"/>
      <c r="AX57" s="486"/>
      <c r="AY57" s="486"/>
      <c r="AZ57" s="486"/>
      <c r="BA57" s="486"/>
    </row>
    <row r="58" spans="2:53" s="496" customFormat="1" ht="51" x14ac:dyDescent="0.25">
      <c r="B58" s="478" t="str">
        <f>RIGHT(Tabla3[[#This Row],[Cod_LE]],1)</f>
        <v>4</v>
      </c>
      <c r="C58" s="478" t="str">
        <f>RIGHT(Tabla3[[#This Row],[Cod_Obj]],1)</f>
        <v/>
      </c>
      <c r="D58" s="478"/>
      <c r="E58" s="478"/>
      <c r="F58" s="554" t="s">
        <v>2029</v>
      </c>
      <c r="G58" s="454" t="str">
        <f>IFERROR(VLOOKUP($F58,LineasEstrategicas[[Ls_LinesEstategica]:[Cod_LE]],2,FALSE),"")</f>
        <v>LE. 4</v>
      </c>
      <c r="H58" s="450" t="s">
        <v>2047</v>
      </c>
      <c r="I58" s="624"/>
      <c r="J58" s="611" t="s">
        <v>2074</v>
      </c>
      <c r="K58" s="688" t="s">
        <v>2471</v>
      </c>
      <c r="L58" s="450" t="s">
        <v>2321</v>
      </c>
      <c r="M58" s="450" t="s">
        <v>2084</v>
      </c>
      <c r="N58" s="561" t="s">
        <v>1671</v>
      </c>
      <c r="O58" s="560"/>
      <c r="P58" s="668"/>
      <c r="Q58" s="652">
        <v>1</v>
      </c>
      <c r="R58" s="655"/>
      <c r="S58" s="681"/>
      <c r="T58" s="682"/>
      <c r="U58" s="681"/>
      <c r="V58" s="682"/>
      <c r="W58" s="681"/>
      <c r="X58" s="681"/>
      <c r="Y58" s="682"/>
      <c r="Z58" s="681"/>
      <c r="AA58" s="670"/>
      <c r="AB58" s="562"/>
      <c r="AC58" s="629" t="s">
        <v>2100</v>
      </c>
      <c r="AD58" s="497" t="str">
        <f>VLOOKUP(Tabla3[[#This Row],[Dependencia responsable]],Tabla9[],2,0)</f>
        <v>CG</v>
      </c>
      <c r="AE58" s="642">
        <v>1</v>
      </c>
      <c r="AF58" s="642">
        <f>COUNTIF(K:K,Tabla3[[#This Row],[Productos]])</f>
        <v>1</v>
      </c>
      <c r="AG58" s="697"/>
      <c r="AH58" s="485"/>
      <c r="AI58" s="485"/>
      <c r="AJ58" s="485"/>
      <c r="AK58" s="485"/>
      <c r="AL58" s="485"/>
      <c r="AM58" s="485"/>
      <c r="AN58" s="485"/>
      <c r="AO58" s="485"/>
      <c r="AP58" s="486"/>
      <c r="AQ58" s="486"/>
      <c r="AR58" s="486"/>
      <c r="AS58" s="486"/>
      <c r="AT58" s="486"/>
      <c r="AU58" s="486"/>
      <c r="AV58" s="486"/>
      <c r="AW58" s="486"/>
      <c r="AX58" s="486"/>
      <c r="AY58" s="486"/>
      <c r="AZ58" s="486"/>
      <c r="BA58" s="486"/>
    </row>
    <row r="59" spans="2:53" s="496" customFormat="1" ht="60" x14ac:dyDescent="0.25">
      <c r="B59" s="478" t="str">
        <f>RIGHT(Tabla3[[#This Row],[Cod_LE]],1)</f>
        <v>4</v>
      </c>
      <c r="C59" s="478" t="str">
        <f>RIGHT(Tabla3[[#This Row],[Cod_Obj]],1)</f>
        <v/>
      </c>
      <c r="D59" s="478"/>
      <c r="E59" s="478"/>
      <c r="F59" s="554" t="s">
        <v>2029</v>
      </c>
      <c r="G59" s="454" t="str">
        <f>IFERROR(VLOOKUP($F59,LineasEstrategicas[[Ls_LinesEstategica]:[Cod_LE]],2,FALSE),"")</f>
        <v>LE. 4</v>
      </c>
      <c r="H59" s="450" t="s">
        <v>2047</v>
      </c>
      <c r="I59" s="624"/>
      <c r="J59" s="611" t="s">
        <v>2074</v>
      </c>
      <c r="K59" s="688" t="s">
        <v>2318</v>
      </c>
      <c r="L59" s="450" t="s">
        <v>2322</v>
      </c>
      <c r="M59" s="450" t="s">
        <v>2084</v>
      </c>
      <c r="N59" s="561" t="s">
        <v>1671</v>
      </c>
      <c r="O59" s="560"/>
      <c r="P59" s="668"/>
      <c r="Q59" s="652">
        <v>1</v>
      </c>
      <c r="R59" s="655"/>
      <c r="S59" s="680"/>
      <c r="T59" s="655">
        <v>1</v>
      </c>
      <c r="U59" s="655"/>
      <c r="V59" s="680"/>
      <c r="W59" s="655">
        <v>1</v>
      </c>
      <c r="X59" s="655"/>
      <c r="Y59" s="680"/>
      <c r="Z59" s="655">
        <v>1</v>
      </c>
      <c r="AA59" s="652"/>
      <c r="AB59" s="457"/>
      <c r="AC59" s="629" t="s">
        <v>2100</v>
      </c>
      <c r="AD59" s="497" t="str">
        <f>VLOOKUP(Tabla3[[#This Row],[Dependencia responsable]],Tabla9[],2,0)</f>
        <v>CG</v>
      </c>
      <c r="AE59" s="642">
        <v>1</v>
      </c>
      <c r="AF59" s="642">
        <f>COUNTIF(K:K,Tabla3[[#This Row],[Productos]])</f>
        <v>1</v>
      </c>
      <c r="AG59" s="697"/>
      <c r="AH59" s="485"/>
      <c r="AI59" s="485"/>
      <c r="AJ59" s="485"/>
      <c r="AK59" s="485"/>
      <c r="AL59" s="485"/>
      <c r="AM59" s="485"/>
      <c r="AN59" s="485"/>
      <c r="AO59" s="485"/>
      <c r="AP59" s="486"/>
      <c r="AQ59" s="486"/>
      <c r="AR59" s="486"/>
      <c r="AS59" s="486"/>
      <c r="AT59" s="486"/>
      <c r="AU59" s="486"/>
      <c r="AV59" s="486"/>
      <c r="AW59" s="486"/>
      <c r="AX59" s="486"/>
      <c r="AY59" s="486"/>
      <c r="AZ59" s="486"/>
      <c r="BA59" s="486"/>
    </row>
    <row r="60" spans="2:53" s="496" customFormat="1" ht="51" x14ac:dyDescent="0.25">
      <c r="B60" s="478" t="str">
        <f>RIGHT(Tabla3[[#This Row],[Cod_LE]],1)</f>
        <v>4</v>
      </c>
      <c r="C60" s="478" t="str">
        <f>RIGHT(Tabla3[[#This Row],[Cod_Obj]],1)</f>
        <v/>
      </c>
      <c r="D60" s="478"/>
      <c r="E60" s="478"/>
      <c r="F60" s="554" t="s">
        <v>2029</v>
      </c>
      <c r="G60" s="454" t="str">
        <f>IFERROR(VLOOKUP($F60,LineasEstrategicas[[Ls_LinesEstategica]:[Cod_LE]],2,FALSE),"")</f>
        <v>LE. 4</v>
      </c>
      <c r="H60" s="450" t="s">
        <v>2047</v>
      </c>
      <c r="I60" s="624"/>
      <c r="J60" s="611" t="s">
        <v>2074</v>
      </c>
      <c r="K60" s="688" t="s">
        <v>2319</v>
      </c>
      <c r="L60" s="450" t="s">
        <v>2323</v>
      </c>
      <c r="M60" s="450" t="s">
        <v>2084</v>
      </c>
      <c r="N60" s="561" t="s">
        <v>1671</v>
      </c>
      <c r="O60" s="560"/>
      <c r="P60" s="668"/>
      <c r="Q60" s="652">
        <v>1</v>
      </c>
      <c r="R60" s="655"/>
      <c r="S60" s="680"/>
      <c r="T60" s="655">
        <v>1</v>
      </c>
      <c r="U60" s="655"/>
      <c r="V60" s="680"/>
      <c r="W60" s="655">
        <v>1</v>
      </c>
      <c r="X60" s="655"/>
      <c r="Y60" s="680"/>
      <c r="Z60" s="655">
        <v>1</v>
      </c>
      <c r="AA60" s="652"/>
      <c r="AB60" s="457"/>
      <c r="AC60" s="629" t="s">
        <v>2100</v>
      </c>
      <c r="AD60" s="497" t="str">
        <f>VLOOKUP(Tabla3[[#This Row],[Dependencia responsable]],Tabla9[],2,0)</f>
        <v>CG</v>
      </c>
      <c r="AE60" s="642">
        <v>1</v>
      </c>
      <c r="AF60" s="642">
        <f>COUNTIF(K:K,Tabla3[[#This Row],[Productos]])</f>
        <v>1</v>
      </c>
      <c r="AG60" s="697"/>
      <c r="AH60" s="485"/>
      <c r="AI60" s="485"/>
      <c r="AJ60" s="485"/>
      <c r="AK60" s="485"/>
      <c r="AL60" s="485"/>
      <c r="AM60" s="485"/>
      <c r="AN60" s="485"/>
      <c r="AO60" s="485"/>
      <c r="AP60" s="486"/>
      <c r="AQ60" s="486"/>
      <c r="AR60" s="486"/>
      <c r="AS60" s="486"/>
      <c r="AT60" s="486"/>
      <c r="AU60" s="486"/>
      <c r="AV60" s="486"/>
      <c r="AW60" s="486"/>
      <c r="AX60" s="486"/>
      <c r="AY60" s="486"/>
      <c r="AZ60" s="486"/>
      <c r="BA60" s="486"/>
    </row>
    <row r="61" spans="2:53" s="496" customFormat="1" ht="51.75" thickBot="1" x14ac:dyDescent="0.3">
      <c r="B61" s="478" t="str">
        <f>RIGHT(Tabla3[[#This Row],[Cod_LE]],1)</f>
        <v>4</v>
      </c>
      <c r="C61" s="478" t="str">
        <f>RIGHT(Tabla3[[#This Row],[Cod_Obj]],1)</f>
        <v/>
      </c>
      <c r="D61" s="478"/>
      <c r="E61" s="478"/>
      <c r="F61" s="554" t="s">
        <v>2029</v>
      </c>
      <c r="G61" s="454" t="str">
        <f>IFERROR(VLOOKUP($F61,LineasEstrategicas[[Ls_LinesEstategica]:[Cod_LE]],2,FALSE),"")</f>
        <v>LE. 4</v>
      </c>
      <c r="H61" s="450" t="s">
        <v>2047</v>
      </c>
      <c r="I61" s="624"/>
      <c r="J61" s="611" t="s">
        <v>2074</v>
      </c>
      <c r="K61" s="688" t="s">
        <v>2320</v>
      </c>
      <c r="L61" s="450" t="s">
        <v>2324</v>
      </c>
      <c r="M61" s="450" t="s">
        <v>2084</v>
      </c>
      <c r="N61" s="561" t="s">
        <v>1671</v>
      </c>
      <c r="O61" s="560"/>
      <c r="P61" s="668"/>
      <c r="Q61" s="652">
        <v>1</v>
      </c>
      <c r="R61" s="655"/>
      <c r="S61" s="680"/>
      <c r="T61" s="655">
        <v>1</v>
      </c>
      <c r="U61" s="655"/>
      <c r="V61" s="680"/>
      <c r="W61" s="655">
        <v>1</v>
      </c>
      <c r="X61" s="655"/>
      <c r="Y61" s="680"/>
      <c r="Z61" s="655">
        <v>1</v>
      </c>
      <c r="AA61" s="652"/>
      <c r="AB61" s="457"/>
      <c r="AC61" s="629" t="s">
        <v>2100</v>
      </c>
      <c r="AD61" s="497" t="str">
        <f>VLOOKUP(Tabla3[[#This Row],[Dependencia responsable]],Tabla9[],2,0)</f>
        <v>CG</v>
      </c>
      <c r="AE61" s="642">
        <v>1</v>
      </c>
      <c r="AF61" s="642">
        <f>COUNTIF(K:K,Tabla3[[#This Row],[Productos]])</f>
        <v>1</v>
      </c>
      <c r="AG61" s="698"/>
      <c r="AH61" s="485"/>
      <c r="AI61" s="485"/>
      <c r="AJ61" s="485"/>
      <c r="AK61" s="485"/>
      <c r="AL61" s="485"/>
      <c r="AM61" s="485"/>
      <c r="AN61" s="485"/>
      <c r="AO61" s="485"/>
      <c r="AP61" s="486"/>
      <c r="AQ61" s="486"/>
      <c r="AR61" s="486"/>
      <c r="AS61" s="486"/>
      <c r="AT61" s="486"/>
      <c r="AU61" s="486"/>
      <c r="AV61" s="486"/>
      <c r="AW61" s="486"/>
      <c r="AX61" s="486"/>
      <c r="AY61" s="486"/>
      <c r="AZ61" s="486"/>
      <c r="BA61" s="486"/>
    </row>
    <row r="62" spans="2:53" s="496" customFormat="1" ht="51" x14ac:dyDescent="0.25">
      <c r="B62" s="478" t="str">
        <f>RIGHT(Tabla3[[#This Row],[Cod_LE]],1)</f>
        <v>6</v>
      </c>
      <c r="C62" s="478" t="str">
        <f>RIGHT(Tabla3[[#This Row],[Cod_Obj]],1)</f>
        <v/>
      </c>
      <c r="D62" s="478"/>
      <c r="E62" s="478"/>
      <c r="F62" s="450" t="s">
        <v>2032</v>
      </c>
      <c r="G62" s="454" t="s">
        <v>2033</v>
      </c>
      <c r="H62" s="450" t="s">
        <v>2053</v>
      </c>
      <c r="I62" s="624" t="s">
        <v>2286</v>
      </c>
      <c r="J62" s="611" t="s">
        <v>2074</v>
      </c>
      <c r="K62" s="559" t="s">
        <v>2337</v>
      </c>
      <c r="L62" s="450" t="s">
        <v>2338</v>
      </c>
      <c r="M62" s="450" t="s">
        <v>1747</v>
      </c>
      <c r="N62" s="561" t="s">
        <v>1671</v>
      </c>
      <c r="O62" s="560">
        <v>0.95</v>
      </c>
      <c r="P62" s="668"/>
      <c r="Q62" s="652">
        <v>1</v>
      </c>
      <c r="R62" s="655"/>
      <c r="S62" s="680"/>
      <c r="T62" s="655">
        <v>1</v>
      </c>
      <c r="U62" s="655"/>
      <c r="V62" s="680"/>
      <c r="W62" s="655">
        <v>1</v>
      </c>
      <c r="X62" s="655"/>
      <c r="Y62" s="680"/>
      <c r="Z62" s="655">
        <v>1</v>
      </c>
      <c r="AA62" s="652"/>
      <c r="AB62" s="457"/>
      <c r="AC62" s="629" t="s">
        <v>427</v>
      </c>
      <c r="AD62" s="497" t="str">
        <f>VLOOKUP(Tabla3[[#This Row],[Dependencia responsable]],Tabla9[],2,0)</f>
        <v>DPD</v>
      </c>
      <c r="AE62" s="642">
        <v>1</v>
      </c>
      <c r="AF62" s="642">
        <f>COUNTIF(K:K,Tabla3[[#This Row],[Productos]])</f>
        <v>3</v>
      </c>
      <c r="AG62" s="696">
        <f>+Resumen!B17</f>
        <v>8856000</v>
      </c>
      <c r="AH62" s="485"/>
      <c r="AI62" s="485"/>
      <c r="AJ62" s="485"/>
      <c r="AK62" s="485"/>
      <c r="AL62" s="485"/>
      <c r="AM62" s="485"/>
      <c r="AN62" s="485"/>
      <c r="AO62" s="485"/>
      <c r="AP62" s="486"/>
      <c r="AQ62" s="486"/>
      <c r="AR62" s="486"/>
      <c r="AS62" s="486"/>
      <c r="AT62" s="486"/>
      <c r="AU62" s="486"/>
      <c r="AV62" s="486"/>
      <c r="AW62" s="486"/>
      <c r="AX62" s="486"/>
      <c r="AY62" s="486"/>
      <c r="AZ62" s="486"/>
      <c r="BA62" s="486"/>
    </row>
    <row r="63" spans="2:53" s="496" customFormat="1" ht="51" x14ac:dyDescent="0.25">
      <c r="B63" s="478" t="str">
        <f>RIGHT(Tabla3[[#This Row],[Cod_LE]],1)</f>
        <v>6</v>
      </c>
      <c r="C63" s="478" t="str">
        <f>RIGHT(Tabla3[[#This Row],[Cod_Obj]],1)</f>
        <v/>
      </c>
      <c r="D63" s="478"/>
      <c r="E63" s="478"/>
      <c r="F63" s="450" t="s">
        <v>2032</v>
      </c>
      <c r="G63" s="454" t="s">
        <v>2033</v>
      </c>
      <c r="H63" s="450" t="s">
        <v>2053</v>
      </c>
      <c r="I63" s="624" t="s">
        <v>2286</v>
      </c>
      <c r="J63" s="611" t="s">
        <v>2074</v>
      </c>
      <c r="K63" s="559" t="s">
        <v>2337</v>
      </c>
      <c r="L63" s="450" t="s">
        <v>2339</v>
      </c>
      <c r="M63" s="450" t="s">
        <v>1747</v>
      </c>
      <c r="N63" s="563">
        <v>0.9</v>
      </c>
      <c r="O63" s="560">
        <v>0.9</v>
      </c>
      <c r="P63" s="668"/>
      <c r="Q63" s="652">
        <v>1</v>
      </c>
      <c r="R63" s="655"/>
      <c r="S63" s="680"/>
      <c r="T63" s="655">
        <v>1</v>
      </c>
      <c r="U63" s="655"/>
      <c r="V63" s="680"/>
      <c r="W63" s="655">
        <v>1</v>
      </c>
      <c r="X63" s="655"/>
      <c r="Y63" s="680"/>
      <c r="Z63" s="655">
        <v>1</v>
      </c>
      <c r="AA63" s="652"/>
      <c r="AB63" s="457"/>
      <c r="AC63" s="629" t="s">
        <v>427</v>
      </c>
      <c r="AD63" s="497" t="str">
        <f>VLOOKUP(Tabla3[[#This Row],[Dependencia responsable]],Tabla9[],2,0)</f>
        <v>DPD</v>
      </c>
      <c r="AE63" s="642"/>
      <c r="AF63" s="642">
        <f>COUNTIF(K:K,Tabla3[[#This Row],[Productos]])</f>
        <v>3</v>
      </c>
      <c r="AG63" s="697"/>
      <c r="AH63" s="485"/>
      <c r="AI63" s="485"/>
      <c r="AJ63" s="485"/>
      <c r="AK63" s="485"/>
      <c r="AL63" s="485"/>
      <c r="AM63" s="485"/>
      <c r="AN63" s="485"/>
      <c r="AO63" s="485"/>
      <c r="AP63" s="486"/>
      <c r="AQ63" s="486"/>
      <c r="AR63" s="486"/>
      <c r="AS63" s="486"/>
      <c r="AT63" s="486"/>
      <c r="AU63" s="486"/>
      <c r="AV63" s="486"/>
      <c r="AW63" s="486"/>
      <c r="AX63" s="486"/>
      <c r="AY63" s="486"/>
      <c r="AZ63" s="486"/>
      <c r="BA63" s="486"/>
    </row>
    <row r="64" spans="2:53" s="496" customFormat="1" ht="51" x14ac:dyDescent="0.25">
      <c r="B64" s="478" t="str">
        <f>RIGHT(Tabla3[[#This Row],[Cod_LE]],1)</f>
        <v>6</v>
      </c>
      <c r="C64" s="478" t="str">
        <f>RIGHT(Tabla3[[#This Row],[Cod_Obj]],1)</f>
        <v/>
      </c>
      <c r="D64" s="478"/>
      <c r="E64" s="478"/>
      <c r="F64" s="450" t="s">
        <v>2032</v>
      </c>
      <c r="G64" s="454" t="s">
        <v>2033</v>
      </c>
      <c r="H64" s="450" t="s">
        <v>2053</v>
      </c>
      <c r="I64" s="624" t="s">
        <v>2286</v>
      </c>
      <c r="J64" s="611" t="s">
        <v>2074</v>
      </c>
      <c r="K64" s="559" t="s">
        <v>2337</v>
      </c>
      <c r="L64" s="450" t="s">
        <v>2340</v>
      </c>
      <c r="M64" s="450" t="s">
        <v>1747</v>
      </c>
      <c r="N64" s="563">
        <v>0.9</v>
      </c>
      <c r="O64" s="560">
        <v>1</v>
      </c>
      <c r="P64" s="668"/>
      <c r="Q64" s="652">
        <v>1</v>
      </c>
      <c r="R64" s="655"/>
      <c r="S64" s="680"/>
      <c r="T64" s="655">
        <v>1</v>
      </c>
      <c r="U64" s="655"/>
      <c r="V64" s="680"/>
      <c r="W64" s="655">
        <v>1</v>
      </c>
      <c r="X64" s="655"/>
      <c r="Y64" s="680"/>
      <c r="Z64" s="655">
        <v>1</v>
      </c>
      <c r="AA64" s="652"/>
      <c r="AB64" s="457"/>
      <c r="AC64" s="629" t="s">
        <v>427</v>
      </c>
      <c r="AD64" s="497" t="str">
        <f>VLOOKUP(Tabla3[[#This Row],[Dependencia responsable]],Tabla9[],2,0)</f>
        <v>DPD</v>
      </c>
      <c r="AE64" s="642">
        <v>0</v>
      </c>
      <c r="AF64" s="642">
        <f>COUNTIF(K:K,Tabla3[[#This Row],[Productos]])</f>
        <v>3</v>
      </c>
      <c r="AG64" s="697"/>
      <c r="AH64" s="485"/>
      <c r="AI64" s="485"/>
      <c r="AJ64" s="485"/>
      <c r="AK64" s="485"/>
      <c r="AL64" s="485"/>
      <c r="AM64" s="485"/>
      <c r="AN64" s="485"/>
      <c r="AO64" s="485"/>
      <c r="AP64" s="486"/>
      <c r="AQ64" s="486"/>
      <c r="AR64" s="486"/>
      <c r="AS64" s="486"/>
      <c r="AT64" s="486"/>
      <c r="AU64" s="486"/>
      <c r="AV64" s="486"/>
      <c r="AW64" s="486"/>
      <c r="AX64" s="486"/>
      <c r="AY64" s="486"/>
      <c r="AZ64" s="486"/>
      <c r="BA64" s="486"/>
    </row>
    <row r="65" spans="2:53" s="496" customFormat="1" ht="63.75" x14ac:dyDescent="0.25">
      <c r="B65" s="478" t="str">
        <f>RIGHT(Tabla3[[#This Row],[Cod_LE]],1)</f>
        <v>6</v>
      </c>
      <c r="C65" s="478" t="str">
        <f>RIGHT(Tabla3[[#This Row],[Cod_Obj]],1)</f>
        <v/>
      </c>
      <c r="D65" s="478"/>
      <c r="E65" s="478"/>
      <c r="F65" s="450" t="s">
        <v>2032</v>
      </c>
      <c r="G65" s="454" t="s">
        <v>2033</v>
      </c>
      <c r="H65" s="450" t="s">
        <v>2069</v>
      </c>
      <c r="I65" s="624" t="s">
        <v>2286</v>
      </c>
      <c r="J65" s="450" t="s">
        <v>2341</v>
      </c>
      <c r="K65" s="559" t="s">
        <v>2342</v>
      </c>
      <c r="L65" s="450" t="s">
        <v>2343</v>
      </c>
      <c r="M65" s="450" t="s">
        <v>1747</v>
      </c>
      <c r="N65" s="560" t="s">
        <v>1671</v>
      </c>
      <c r="O65" s="563">
        <v>1</v>
      </c>
      <c r="P65" s="668"/>
      <c r="Q65" s="652">
        <v>1</v>
      </c>
      <c r="R65" s="655"/>
      <c r="S65" s="680"/>
      <c r="T65" s="655">
        <v>1</v>
      </c>
      <c r="U65" s="655"/>
      <c r="V65" s="680"/>
      <c r="W65" s="655">
        <v>1</v>
      </c>
      <c r="X65" s="655"/>
      <c r="Y65" s="680"/>
      <c r="Z65" s="655">
        <v>1</v>
      </c>
      <c r="AA65" s="652"/>
      <c r="AB65" s="457"/>
      <c r="AC65" s="629" t="s">
        <v>427</v>
      </c>
      <c r="AD65" s="497" t="str">
        <f>VLOOKUP(Tabla3[[#This Row],[Dependencia responsable]],Tabla9[],2,0)</f>
        <v>DPD</v>
      </c>
      <c r="AE65" s="642"/>
      <c r="AF65" s="642">
        <f>COUNTIF(K:K,Tabla3[[#This Row],[Productos]])</f>
        <v>2</v>
      </c>
      <c r="AG65" s="697"/>
      <c r="AH65" s="485"/>
      <c r="AI65" s="485"/>
      <c r="AJ65" s="485"/>
      <c r="AK65" s="485"/>
      <c r="AL65" s="485"/>
      <c r="AM65" s="485"/>
      <c r="AN65" s="485"/>
      <c r="AO65" s="485"/>
      <c r="AP65" s="486"/>
      <c r="AQ65" s="486"/>
      <c r="AR65" s="486"/>
      <c r="AS65" s="486"/>
      <c r="AT65" s="486"/>
      <c r="AU65" s="486"/>
      <c r="AV65" s="486"/>
      <c r="AW65" s="486"/>
      <c r="AX65" s="486"/>
      <c r="AY65" s="486"/>
      <c r="AZ65" s="486"/>
      <c r="BA65" s="486"/>
    </row>
    <row r="66" spans="2:53" s="496" customFormat="1" ht="51" x14ac:dyDescent="0.25">
      <c r="B66" s="478" t="str">
        <f>RIGHT(Tabla3[[#This Row],[Cod_LE]],1)</f>
        <v>6</v>
      </c>
      <c r="C66" s="478" t="str">
        <f>RIGHT(Tabla3[[#This Row],[Cod_Obj]],1)</f>
        <v/>
      </c>
      <c r="D66" s="478"/>
      <c r="E66" s="478"/>
      <c r="F66" s="450" t="s">
        <v>2032</v>
      </c>
      <c r="G66" s="454" t="s">
        <v>2033</v>
      </c>
      <c r="H66" s="450" t="s">
        <v>2068</v>
      </c>
      <c r="I66" s="624" t="s">
        <v>2286</v>
      </c>
      <c r="J66" s="450" t="s">
        <v>2341</v>
      </c>
      <c r="K66" s="559" t="s">
        <v>2342</v>
      </c>
      <c r="L66" s="450" t="s">
        <v>2344</v>
      </c>
      <c r="M66" s="450" t="s">
        <v>1747</v>
      </c>
      <c r="N66" s="560" t="s">
        <v>1671</v>
      </c>
      <c r="O66" s="560">
        <v>1</v>
      </c>
      <c r="P66" s="668"/>
      <c r="Q66" s="652">
        <v>1</v>
      </c>
      <c r="R66" s="655"/>
      <c r="S66" s="680"/>
      <c r="T66" s="655">
        <v>1</v>
      </c>
      <c r="U66" s="655"/>
      <c r="V66" s="680"/>
      <c r="W66" s="655">
        <v>1</v>
      </c>
      <c r="X66" s="655"/>
      <c r="Y66" s="680"/>
      <c r="Z66" s="655">
        <v>1</v>
      </c>
      <c r="AA66" s="652"/>
      <c r="AB66" s="457"/>
      <c r="AC66" s="629" t="s">
        <v>427</v>
      </c>
      <c r="AD66" s="497" t="str">
        <f>VLOOKUP(Tabla3[[#This Row],[Dependencia responsable]],Tabla9[],2,0)</f>
        <v>DPD</v>
      </c>
      <c r="AE66" s="642">
        <v>1</v>
      </c>
      <c r="AF66" s="642">
        <f>COUNTIF(K:K,Tabla3[[#This Row],[Productos]])</f>
        <v>2</v>
      </c>
      <c r="AG66" s="697"/>
      <c r="AH66" s="485"/>
      <c r="AI66" s="485"/>
      <c r="AJ66" s="485"/>
      <c r="AK66" s="485"/>
      <c r="AL66" s="485"/>
      <c r="AM66" s="485"/>
      <c r="AN66" s="485"/>
      <c r="AO66" s="485"/>
      <c r="AP66" s="486"/>
      <c r="AQ66" s="486"/>
      <c r="AR66" s="486"/>
      <c r="AS66" s="486"/>
      <c r="AT66" s="486"/>
      <c r="AU66" s="486"/>
      <c r="AV66" s="486"/>
      <c r="AW66" s="486"/>
      <c r="AX66" s="486"/>
      <c r="AY66" s="486"/>
      <c r="AZ66" s="486"/>
      <c r="BA66" s="486"/>
    </row>
    <row r="67" spans="2:53" s="496" customFormat="1" ht="63.75" x14ac:dyDescent="0.25">
      <c r="B67" s="478" t="str">
        <f>RIGHT(Tabla3[[#This Row],[Cod_LE]],1)</f>
        <v/>
      </c>
      <c r="C67" s="478" t="str">
        <f>RIGHT(Tabla3[[#This Row],[Cod_Obj]],1)</f>
        <v/>
      </c>
      <c r="D67" s="478"/>
      <c r="E67" s="478"/>
      <c r="F67" s="450" t="s">
        <v>2032</v>
      </c>
      <c r="G67" s="454" t="s">
        <v>2286</v>
      </c>
      <c r="H67" s="450" t="s">
        <v>2069</v>
      </c>
      <c r="I67" s="624" t="s">
        <v>2286</v>
      </c>
      <c r="J67" s="450" t="s">
        <v>2341</v>
      </c>
      <c r="K67" s="559" t="s">
        <v>2345</v>
      </c>
      <c r="L67" s="450" t="s">
        <v>2387</v>
      </c>
      <c r="M67" s="450" t="s">
        <v>2304</v>
      </c>
      <c r="N67" s="560" t="s">
        <v>1671</v>
      </c>
      <c r="O67" s="560">
        <v>1</v>
      </c>
      <c r="P67" s="668"/>
      <c r="Q67" s="652">
        <v>1</v>
      </c>
      <c r="R67" s="655"/>
      <c r="S67" s="680"/>
      <c r="T67" s="655">
        <v>1</v>
      </c>
      <c r="U67" s="655"/>
      <c r="V67" s="680"/>
      <c r="W67" s="655">
        <v>1</v>
      </c>
      <c r="X67" s="655"/>
      <c r="Y67" s="680"/>
      <c r="Z67" s="655">
        <v>1</v>
      </c>
      <c r="AA67" s="652"/>
      <c r="AB67" s="457"/>
      <c r="AC67" s="629" t="s">
        <v>427</v>
      </c>
      <c r="AD67" s="497" t="str">
        <f>VLOOKUP(Tabla3[[#This Row],[Dependencia responsable]],Tabla9[],2,0)</f>
        <v>DPD</v>
      </c>
      <c r="AE67" s="642">
        <v>1</v>
      </c>
      <c r="AF67" s="642">
        <f>COUNTIF(K:K,Tabla3[[#This Row],[Productos]])</f>
        <v>1</v>
      </c>
      <c r="AG67" s="697"/>
      <c r="AH67" s="485"/>
      <c r="AI67" s="485"/>
      <c r="AJ67" s="485"/>
      <c r="AK67" s="485"/>
      <c r="AL67" s="485"/>
      <c r="AM67" s="485"/>
      <c r="AN67" s="485"/>
      <c r="AO67" s="485"/>
      <c r="AP67" s="486"/>
      <c r="AQ67" s="486"/>
      <c r="AR67" s="486"/>
      <c r="AS67" s="486"/>
      <c r="AT67" s="486"/>
      <c r="AU67" s="486"/>
      <c r="AV67" s="486"/>
      <c r="AW67" s="486"/>
      <c r="AX67" s="486"/>
      <c r="AY67" s="486"/>
      <c r="AZ67" s="486"/>
      <c r="BA67" s="486"/>
    </row>
    <row r="68" spans="2:53" s="496" customFormat="1" ht="63.75" x14ac:dyDescent="0.25">
      <c r="B68" s="478" t="str">
        <f>RIGHT(Tabla3[[#This Row],[Cod_LE]],1)</f>
        <v>5</v>
      </c>
      <c r="C68" s="478" t="str">
        <f>RIGHT(Tabla3[[#This Row],[Cod_Obj]],1)</f>
        <v/>
      </c>
      <c r="D68" s="478"/>
      <c r="E68" s="478"/>
      <c r="F68" s="450" t="s">
        <v>2028</v>
      </c>
      <c r="G68" s="454" t="s">
        <v>2031</v>
      </c>
      <c r="H68" s="450" t="s">
        <v>2069</v>
      </c>
      <c r="I68" s="624" t="s">
        <v>2286</v>
      </c>
      <c r="J68" s="450" t="s">
        <v>2341</v>
      </c>
      <c r="K68" s="559" t="s">
        <v>2346</v>
      </c>
      <c r="L68" s="450" t="s">
        <v>2347</v>
      </c>
      <c r="M68" s="450"/>
      <c r="N68" s="560">
        <v>0.95</v>
      </c>
      <c r="O68" s="560">
        <v>1</v>
      </c>
      <c r="P68" s="668"/>
      <c r="Q68" s="652">
        <v>1</v>
      </c>
      <c r="R68" s="655"/>
      <c r="S68" s="680"/>
      <c r="T68" s="655">
        <v>1</v>
      </c>
      <c r="U68" s="655"/>
      <c r="V68" s="680"/>
      <c r="W68" s="655">
        <v>1</v>
      </c>
      <c r="X68" s="655"/>
      <c r="Y68" s="680"/>
      <c r="Z68" s="655">
        <v>1</v>
      </c>
      <c r="AA68" s="652"/>
      <c r="AB68" s="457"/>
      <c r="AC68" s="629" t="s">
        <v>427</v>
      </c>
      <c r="AD68" s="497" t="str">
        <f>VLOOKUP(Tabla3[[#This Row],[Dependencia responsable]],Tabla9[],2,0)</f>
        <v>DPD</v>
      </c>
      <c r="AE68" s="642">
        <v>1</v>
      </c>
      <c r="AF68" s="642">
        <f>COUNTIF(K:K,Tabla3[[#This Row],[Productos]])</f>
        <v>1</v>
      </c>
      <c r="AG68" s="697"/>
      <c r="AH68" s="485"/>
      <c r="AI68" s="485"/>
      <c r="AJ68" s="485"/>
      <c r="AK68" s="485"/>
      <c r="AL68" s="485"/>
      <c r="AM68" s="485"/>
      <c r="AN68" s="485"/>
      <c r="AO68" s="485"/>
      <c r="AP68" s="486"/>
      <c r="AQ68" s="486"/>
      <c r="AR68" s="486"/>
      <c r="AS68" s="486"/>
      <c r="AT68" s="486"/>
      <c r="AU68" s="486"/>
      <c r="AV68" s="486"/>
      <c r="AW68" s="486"/>
      <c r="AX68" s="486"/>
      <c r="AY68" s="486"/>
      <c r="AZ68" s="486"/>
      <c r="BA68" s="486"/>
    </row>
    <row r="69" spans="2:53" s="496" customFormat="1" ht="63.75" x14ac:dyDescent="0.25">
      <c r="B69" s="478" t="str">
        <f>RIGHT(Tabla3[[#This Row],[Cod_LE]],1)</f>
        <v>5</v>
      </c>
      <c r="C69" s="478" t="str">
        <f>RIGHT(Tabla3[[#This Row],[Cod_Obj]],1)</f>
        <v/>
      </c>
      <c r="D69" s="478"/>
      <c r="E69" s="478"/>
      <c r="F69" s="450" t="s">
        <v>2028</v>
      </c>
      <c r="G69" s="454" t="s">
        <v>2031</v>
      </c>
      <c r="H69" s="450" t="s">
        <v>2069</v>
      </c>
      <c r="I69" s="624" t="s">
        <v>2286</v>
      </c>
      <c r="J69" s="450" t="s">
        <v>2341</v>
      </c>
      <c r="K69" s="559" t="s">
        <v>2348</v>
      </c>
      <c r="L69" s="450" t="s">
        <v>2349</v>
      </c>
      <c r="M69" s="450"/>
      <c r="N69" s="560" t="s">
        <v>1671</v>
      </c>
      <c r="O69" s="560">
        <v>1</v>
      </c>
      <c r="P69" s="668"/>
      <c r="Q69" s="652">
        <v>1</v>
      </c>
      <c r="R69" s="655"/>
      <c r="S69" s="680"/>
      <c r="T69" s="655">
        <v>1</v>
      </c>
      <c r="U69" s="655"/>
      <c r="V69" s="680"/>
      <c r="W69" s="655">
        <v>1</v>
      </c>
      <c r="X69" s="655"/>
      <c r="Y69" s="680"/>
      <c r="Z69" s="655">
        <v>1</v>
      </c>
      <c r="AA69" s="652"/>
      <c r="AB69" s="457"/>
      <c r="AC69" s="629" t="s">
        <v>427</v>
      </c>
      <c r="AD69" s="497" t="str">
        <f>VLOOKUP(Tabla3[[#This Row],[Dependencia responsable]],Tabla9[],2,0)</f>
        <v>DPD</v>
      </c>
      <c r="AE69" s="642">
        <v>1</v>
      </c>
      <c r="AF69" s="642">
        <f>COUNTIF(K:K,Tabla3[[#This Row],[Productos]])</f>
        <v>1</v>
      </c>
      <c r="AG69" s="697"/>
      <c r="AH69" s="485"/>
      <c r="AI69" s="485"/>
      <c r="AJ69" s="485"/>
      <c r="AK69" s="485"/>
      <c r="AL69" s="485"/>
      <c r="AM69" s="485"/>
      <c r="AN69" s="485"/>
      <c r="AO69" s="485"/>
      <c r="AP69" s="486"/>
      <c r="AQ69" s="486"/>
      <c r="AR69" s="486"/>
      <c r="AS69" s="486"/>
      <c r="AT69" s="486"/>
      <c r="AU69" s="486"/>
      <c r="AV69" s="486"/>
      <c r="AW69" s="486"/>
      <c r="AX69" s="486"/>
      <c r="AY69" s="486"/>
      <c r="AZ69" s="486"/>
      <c r="BA69" s="486"/>
    </row>
    <row r="70" spans="2:53" s="496" customFormat="1" ht="76.5" x14ac:dyDescent="0.25">
      <c r="B70" s="478" t="str">
        <f>RIGHT(Tabla3[[#This Row],[Cod_LE]],1)</f>
        <v>6</v>
      </c>
      <c r="C70" s="478" t="str">
        <f>RIGHT(Tabla3[[#This Row],[Cod_Obj]],1)</f>
        <v/>
      </c>
      <c r="D70" s="478"/>
      <c r="E70" s="478"/>
      <c r="F70" s="450" t="s">
        <v>2032</v>
      </c>
      <c r="G70" s="454" t="s">
        <v>2033</v>
      </c>
      <c r="H70" s="450" t="s">
        <v>2069</v>
      </c>
      <c r="I70" s="624" t="s">
        <v>2286</v>
      </c>
      <c r="J70" s="450" t="s">
        <v>2341</v>
      </c>
      <c r="K70" s="559" t="s">
        <v>2350</v>
      </c>
      <c r="L70" s="450" t="s">
        <v>2472</v>
      </c>
      <c r="M70" s="450"/>
      <c r="N70" s="560" t="s">
        <v>1671</v>
      </c>
      <c r="O70" s="560">
        <v>0.9</v>
      </c>
      <c r="P70" s="668"/>
      <c r="Q70" s="652">
        <v>1</v>
      </c>
      <c r="R70" s="655"/>
      <c r="S70" s="680"/>
      <c r="T70" s="655">
        <v>1</v>
      </c>
      <c r="U70" s="655"/>
      <c r="V70" s="680"/>
      <c r="W70" s="655">
        <v>1</v>
      </c>
      <c r="X70" s="655"/>
      <c r="Y70" s="680"/>
      <c r="Z70" s="655">
        <v>1</v>
      </c>
      <c r="AA70" s="652"/>
      <c r="AB70" s="457"/>
      <c r="AC70" s="629" t="s">
        <v>427</v>
      </c>
      <c r="AD70" s="497" t="str">
        <f>VLOOKUP(Tabla3[[#This Row],[Dependencia responsable]],Tabla9[],2,0)</f>
        <v>DPD</v>
      </c>
      <c r="AE70" s="642">
        <v>1</v>
      </c>
      <c r="AF70" s="642">
        <f>COUNTIF(K:K,Tabla3[[#This Row],[Productos]])</f>
        <v>1</v>
      </c>
      <c r="AG70" s="697"/>
      <c r="AH70" s="485"/>
      <c r="AI70" s="485"/>
      <c r="AJ70" s="485"/>
      <c r="AK70" s="485"/>
      <c r="AL70" s="485"/>
      <c r="AM70" s="485"/>
      <c r="AN70" s="485"/>
      <c r="AO70" s="485"/>
      <c r="AP70" s="486"/>
      <c r="AQ70" s="486"/>
      <c r="AR70" s="486"/>
      <c r="AS70" s="486"/>
      <c r="AT70" s="486"/>
      <c r="AU70" s="486"/>
      <c r="AV70" s="486"/>
      <c r="AW70" s="486"/>
      <c r="AX70" s="486"/>
      <c r="AY70" s="486"/>
      <c r="AZ70" s="486"/>
      <c r="BA70" s="486"/>
    </row>
    <row r="71" spans="2:53" s="496" customFormat="1" ht="63.75" x14ac:dyDescent="0.25">
      <c r="B71" s="478" t="str">
        <f>RIGHT(Tabla3[[#This Row],[Cod_LE]],1)</f>
        <v>6</v>
      </c>
      <c r="C71" s="478" t="str">
        <f>RIGHT(Tabla3[[#This Row],[Cod_Obj]],1)</f>
        <v/>
      </c>
      <c r="D71" s="478"/>
      <c r="E71" s="478"/>
      <c r="F71" s="450" t="s">
        <v>2032</v>
      </c>
      <c r="G71" s="454" t="s">
        <v>2033</v>
      </c>
      <c r="H71" s="450" t="s">
        <v>2069</v>
      </c>
      <c r="I71" s="624" t="s">
        <v>2286</v>
      </c>
      <c r="J71" s="450" t="s">
        <v>2341</v>
      </c>
      <c r="K71" s="559" t="s">
        <v>2351</v>
      </c>
      <c r="L71" s="450" t="s">
        <v>2352</v>
      </c>
      <c r="M71" s="450"/>
      <c r="N71" s="560" t="s">
        <v>1671</v>
      </c>
      <c r="O71" s="560">
        <v>1</v>
      </c>
      <c r="P71" s="668"/>
      <c r="Q71" s="652">
        <v>1</v>
      </c>
      <c r="R71" s="655"/>
      <c r="S71" s="680"/>
      <c r="T71" s="655">
        <v>1</v>
      </c>
      <c r="U71" s="655"/>
      <c r="V71" s="680"/>
      <c r="W71" s="655">
        <v>1</v>
      </c>
      <c r="X71" s="655"/>
      <c r="Y71" s="680"/>
      <c r="Z71" s="655">
        <v>1</v>
      </c>
      <c r="AA71" s="652"/>
      <c r="AB71" s="457"/>
      <c r="AC71" s="629" t="s">
        <v>427</v>
      </c>
      <c r="AD71" s="497" t="str">
        <f>VLOOKUP(Tabla3[[#This Row],[Dependencia responsable]],Tabla9[],2,0)</f>
        <v>DPD</v>
      </c>
      <c r="AE71" s="642"/>
      <c r="AF71" s="642">
        <f>COUNTIF(K:K,Tabla3[[#This Row],[Productos]])</f>
        <v>1</v>
      </c>
      <c r="AG71" s="697"/>
      <c r="AH71" s="485"/>
      <c r="AI71" s="485"/>
      <c r="AJ71" s="485"/>
      <c r="AK71" s="485"/>
      <c r="AL71" s="485"/>
      <c r="AM71" s="485"/>
      <c r="AN71" s="485"/>
      <c r="AO71" s="485"/>
      <c r="AP71" s="486"/>
      <c r="AQ71" s="486"/>
      <c r="AR71" s="486"/>
      <c r="AS71" s="486"/>
      <c r="AT71" s="486"/>
      <c r="AU71" s="486"/>
      <c r="AV71" s="486"/>
      <c r="AW71" s="486"/>
      <c r="AX71" s="486"/>
      <c r="AY71" s="486"/>
      <c r="AZ71" s="486"/>
      <c r="BA71" s="486"/>
    </row>
    <row r="72" spans="2:53" s="496" customFormat="1" ht="63.75" x14ac:dyDescent="0.25">
      <c r="B72" s="478" t="str">
        <f>RIGHT(Tabla3[[#This Row],[Cod_LE]],1)</f>
        <v/>
      </c>
      <c r="C72" s="478" t="str">
        <f>RIGHT(Tabla3[[#This Row],[Cod_Obj]],1)</f>
        <v/>
      </c>
      <c r="D72" s="478"/>
      <c r="E72" s="478"/>
      <c r="F72" s="450" t="s">
        <v>2032</v>
      </c>
      <c r="G72" s="454" t="s">
        <v>2286</v>
      </c>
      <c r="H72" s="450" t="s">
        <v>2069</v>
      </c>
      <c r="I72" s="624" t="s">
        <v>2286</v>
      </c>
      <c r="J72" s="450" t="s">
        <v>2341</v>
      </c>
      <c r="K72" s="559" t="s">
        <v>2353</v>
      </c>
      <c r="L72" s="450" t="s">
        <v>2352</v>
      </c>
      <c r="M72" s="450"/>
      <c r="N72" s="560" t="s">
        <v>1671</v>
      </c>
      <c r="O72" s="560">
        <v>1</v>
      </c>
      <c r="P72" s="668"/>
      <c r="Q72" s="652">
        <v>1</v>
      </c>
      <c r="R72" s="655"/>
      <c r="S72" s="680"/>
      <c r="T72" s="655">
        <v>1</v>
      </c>
      <c r="U72" s="655"/>
      <c r="V72" s="680"/>
      <c r="W72" s="655">
        <v>1</v>
      </c>
      <c r="X72" s="655"/>
      <c r="Y72" s="680"/>
      <c r="Z72" s="655">
        <v>1</v>
      </c>
      <c r="AA72" s="652"/>
      <c r="AB72" s="457"/>
      <c r="AC72" s="629" t="s">
        <v>427</v>
      </c>
      <c r="AD72" s="497" t="str">
        <f>VLOOKUP(Tabla3[[#This Row],[Dependencia responsable]],Tabla9[],2,0)</f>
        <v>DPD</v>
      </c>
      <c r="AE72" s="642">
        <v>1</v>
      </c>
      <c r="AF72" s="642">
        <f>COUNTIF(K:K,Tabla3[[#This Row],[Productos]])</f>
        <v>1</v>
      </c>
      <c r="AG72" s="697"/>
      <c r="AH72" s="485"/>
      <c r="AI72" s="485"/>
      <c r="AJ72" s="485"/>
      <c r="AK72" s="485"/>
      <c r="AL72" s="485"/>
      <c r="AM72" s="485"/>
      <c r="AN72" s="485"/>
      <c r="AO72" s="485"/>
      <c r="AP72" s="486"/>
      <c r="AQ72" s="486"/>
      <c r="AR72" s="486"/>
      <c r="AS72" s="486"/>
      <c r="AT72" s="486"/>
      <c r="AU72" s="486"/>
      <c r="AV72" s="486"/>
      <c r="AW72" s="486"/>
      <c r="AX72" s="486"/>
      <c r="AY72" s="486"/>
      <c r="AZ72" s="486"/>
      <c r="BA72" s="486"/>
    </row>
    <row r="73" spans="2:53" s="496" customFormat="1" ht="63.75" x14ac:dyDescent="0.25">
      <c r="B73" s="478" t="str">
        <f>RIGHT(Tabla3[[#This Row],[Cod_LE]],1)</f>
        <v/>
      </c>
      <c r="C73" s="478" t="str">
        <f>RIGHT(Tabla3[[#This Row],[Cod_Obj]],1)</f>
        <v/>
      </c>
      <c r="D73" s="478"/>
      <c r="E73" s="478"/>
      <c r="F73" s="450" t="s">
        <v>2032</v>
      </c>
      <c r="G73" s="454" t="s">
        <v>2286</v>
      </c>
      <c r="H73" s="450" t="s">
        <v>2069</v>
      </c>
      <c r="I73" s="624" t="s">
        <v>2286</v>
      </c>
      <c r="J73" s="450" t="s">
        <v>2341</v>
      </c>
      <c r="K73" s="559" t="s">
        <v>2473</v>
      </c>
      <c r="L73" s="450" t="s">
        <v>2352</v>
      </c>
      <c r="M73" s="450"/>
      <c r="N73" s="560" t="s">
        <v>1671</v>
      </c>
      <c r="O73" s="560">
        <v>1</v>
      </c>
      <c r="P73" s="668"/>
      <c r="Q73" s="652">
        <v>1</v>
      </c>
      <c r="R73" s="655"/>
      <c r="S73" s="680"/>
      <c r="T73" s="655">
        <v>1</v>
      </c>
      <c r="U73" s="655"/>
      <c r="V73" s="680"/>
      <c r="W73" s="655">
        <v>1</v>
      </c>
      <c r="X73" s="655"/>
      <c r="Y73" s="680"/>
      <c r="Z73" s="655">
        <v>1</v>
      </c>
      <c r="AA73" s="652"/>
      <c r="AB73" s="457"/>
      <c r="AC73" s="629" t="s">
        <v>427</v>
      </c>
      <c r="AD73" s="497" t="str">
        <f>VLOOKUP(Tabla3[[#This Row],[Dependencia responsable]],Tabla9[],2,0)</f>
        <v>DPD</v>
      </c>
      <c r="AE73" s="642"/>
      <c r="AF73" s="642">
        <f>COUNTIF(K:K,Tabla3[[#This Row],[Productos]])</f>
        <v>1</v>
      </c>
      <c r="AG73" s="697"/>
      <c r="AH73" s="485"/>
      <c r="AI73" s="485"/>
      <c r="AJ73" s="485"/>
      <c r="AK73" s="485"/>
      <c r="AL73" s="485"/>
      <c r="AM73" s="485"/>
      <c r="AN73" s="485"/>
      <c r="AO73" s="485"/>
      <c r="AP73" s="486"/>
      <c r="AQ73" s="486"/>
      <c r="AR73" s="486"/>
      <c r="AS73" s="486"/>
      <c r="AT73" s="486"/>
      <c r="AU73" s="486"/>
      <c r="AV73" s="486"/>
      <c r="AW73" s="486"/>
      <c r="AX73" s="486"/>
      <c r="AY73" s="486"/>
      <c r="AZ73" s="486"/>
      <c r="BA73" s="486"/>
    </row>
    <row r="74" spans="2:53" s="496" customFormat="1" ht="63.75" x14ac:dyDescent="0.25">
      <c r="B74" s="478" t="str">
        <f>RIGHT(Tabla3[[#This Row],[Cod_LE]],1)</f>
        <v>5</v>
      </c>
      <c r="C74" s="478" t="str">
        <f>RIGHT(Tabla3[[#This Row],[Cod_Obj]],1)</f>
        <v/>
      </c>
      <c r="D74" s="478"/>
      <c r="E74" s="478"/>
      <c r="F74" s="450" t="s">
        <v>2028</v>
      </c>
      <c r="G74" s="454" t="s">
        <v>2031</v>
      </c>
      <c r="H74" s="450" t="s">
        <v>2355</v>
      </c>
      <c r="I74" s="624" t="s">
        <v>2286</v>
      </c>
      <c r="J74" s="450" t="s">
        <v>2341</v>
      </c>
      <c r="K74" s="559" t="s">
        <v>2356</v>
      </c>
      <c r="L74" s="450" t="s">
        <v>2357</v>
      </c>
      <c r="M74" s="450" t="s">
        <v>1887</v>
      </c>
      <c r="N74" s="560" t="s">
        <v>1671</v>
      </c>
      <c r="O74" s="560">
        <v>0.95</v>
      </c>
      <c r="P74" s="668"/>
      <c r="Q74" s="652">
        <v>1</v>
      </c>
      <c r="R74" s="655"/>
      <c r="S74" s="680"/>
      <c r="T74" s="655">
        <v>1</v>
      </c>
      <c r="U74" s="655"/>
      <c r="V74" s="680"/>
      <c r="W74" s="655">
        <v>1</v>
      </c>
      <c r="X74" s="655"/>
      <c r="Y74" s="680"/>
      <c r="Z74" s="655">
        <v>1</v>
      </c>
      <c r="AA74" s="652"/>
      <c r="AB74" s="457"/>
      <c r="AC74" s="629" t="s">
        <v>427</v>
      </c>
      <c r="AD74" s="497" t="str">
        <f>VLOOKUP(Tabla3[[#This Row],[Dependencia responsable]],Tabla9[],2,0)</f>
        <v>DPD</v>
      </c>
      <c r="AE74" s="642">
        <v>1</v>
      </c>
      <c r="AF74" s="642">
        <f>COUNTIF(K:K,Tabla3[[#This Row],[Productos]])</f>
        <v>1</v>
      </c>
      <c r="AG74" s="697"/>
      <c r="AH74" s="485"/>
      <c r="AI74" s="485"/>
      <c r="AJ74" s="485"/>
      <c r="AK74" s="485"/>
      <c r="AL74" s="485"/>
      <c r="AM74" s="485"/>
      <c r="AN74" s="485"/>
      <c r="AO74" s="485"/>
      <c r="AP74" s="486"/>
      <c r="AQ74" s="486"/>
      <c r="AR74" s="486"/>
      <c r="AS74" s="486"/>
      <c r="AT74" s="486"/>
      <c r="AU74" s="486"/>
      <c r="AV74" s="486"/>
      <c r="AW74" s="486"/>
      <c r="AX74" s="486"/>
      <c r="AY74" s="486"/>
      <c r="AZ74" s="486"/>
      <c r="BA74" s="486"/>
    </row>
    <row r="75" spans="2:53" s="496" customFormat="1" ht="38.25" x14ac:dyDescent="0.25">
      <c r="B75" s="478" t="str">
        <f>RIGHT(Tabla3[[#This Row],[Cod_LE]],1)</f>
        <v>5</v>
      </c>
      <c r="C75" s="478" t="str">
        <f>RIGHT(Tabla3[[#This Row],[Cod_Obj]],1)</f>
        <v/>
      </c>
      <c r="D75" s="478"/>
      <c r="E75" s="478"/>
      <c r="F75" s="450" t="s">
        <v>2028</v>
      </c>
      <c r="G75" s="454" t="s">
        <v>2031</v>
      </c>
      <c r="H75" s="450" t="s">
        <v>2355</v>
      </c>
      <c r="I75" s="624" t="s">
        <v>2286</v>
      </c>
      <c r="J75" s="450" t="s">
        <v>2341</v>
      </c>
      <c r="K75" s="559" t="s">
        <v>2358</v>
      </c>
      <c r="L75" s="450" t="s">
        <v>2474</v>
      </c>
      <c r="M75" s="450"/>
      <c r="N75" s="565">
        <v>12</v>
      </c>
      <c r="O75" s="565">
        <v>12</v>
      </c>
      <c r="P75" s="668"/>
      <c r="Q75" s="652">
        <v>1</v>
      </c>
      <c r="R75" s="655"/>
      <c r="S75" s="680"/>
      <c r="T75" s="655">
        <v>1</v>
      </c>
      <c r="U75" s="655"/>
      <c r="V75" s="680"/>
      <c r="W75" s="655">
        <v>1</v>
      </c>
      <c r="X75" s="655"/>
      <c r="Y75" s="680"/>
      <c r="Z75" s="655">
        <v>1</v>
      </c>
      <c r="AA75" s="652"/>
      <c r="AB75" s="457"/>
      <c r="AC75" s="629" t="s">
        <v>427</v>
      </c>
      <c r="AD75" s="497" t="str">
        <f>VLOOKUP(Tabla3[[#This Row],[Dependencia responsable]],Tabla9[],2,0)</f>
        <v>DPD</v>
      </c>
      <c r="AE75" s="642"/>
      <c r="AF75" s="642">
        <f>COUNTIF(K:K,Tabla3[[#This Row],[Productos]])</f>
        <v>1</v>
      </c>
      <c r="AG75" s="697"/>
      <c r="AH75" s="485"/>
      <c r="AI75" s="485"/>
      <c r="AJ75" s="485"/>
      <c r="AK75" s="485"/>
      <c r="AL75" s="485"/>
      <c r="AM75" s="485"/>
      <c r="AN75" s="485"/>
      <c r="AO75" s="485"/>
      <c r="AP75" s="486"/>
      <c r="AQ75" s="486"/>
      <c r="AR75" s="486"/>
      <c r="AS75" s="486"/>
      <c r="AT75" s="486"/>
      <c r="AU75" s="486"/>
      <c r="AV75" s="486"/>
      <c r="AW75" s="486"/>
      <c r="AX75" s="486"/>
      <c r="AY75" s="486"/>
      <c r="AZ75" s="486"/>
      <c r="BA75" s="486"/>
    </row>
    <row r="76" spans="2:53" s="496" customFormat="1" ht="63.75" x14ac:dyDescent="0.25">
      <c r="B76" s="478" t="str">
        <f>RIGHT(Tabla3[[#This Row],[Cod_LE]],1)</f>
        <v>3</v>
      </c>
      <c r="C76" s="478" t="str">
        <f>RIGHT(Tabla3[[#This Row],[Cod_Obj]],1)</f>
        <v>1</v>
      </c>
      <c r="D76" s="478"/>
      <c r="E76" s="478"/>
      <c r="F76" s="450" t="s">
        <v>2020</v>
      </c>
      <c r="G76" s="454" t="s">
        <v>1769</v>
      </c>
      <c r="H76" s="450" t="s">
        <v>2048</v>
      </c>
      <c r="I76" s="624" t="s">
        <v>2052</v>
      </c>
      <c r="J76" s="450" t="s">
        <v>1948</v>
      </c>
      <c r="K76" s="559" t="s">
        <v>2359</v>
      </c>
      <c r="L76" s="450" t="s">
        <v>2475</v>
      </c>
      <c r="M76" s="450"/>
      <c r="N76" s="565">
        <v>1</v>
      </c>
      <c r="O76" s="565">
        <v>1</v>
      </c>
      <c r="P76" s="560"/>
      <c r="Q76" s="565">
        <v>1</v>
      </c>
      <c r="R76" s="683"/>
      <c r="S76" s="683"/>
      <c r="T76" s="683"/>
      <c r="U76" s="683"/>
      <c r="V76" s="683"/>
      <c r="W76" s="683"/>
      <c r="X76" s="683"/>
      <c r="Y76" s="683"/>
      <c r="Z76" s="683"/>
      <c r="AA76" s="560"/>
      <c r="AB76" s="457"/>
      <c r="AC76" s="629" t="s">
        <v>427</v>
      </c>
      <c r="AD76" s="497" t="str">
        <f>VLOOKUP(Tabla3[[#This Row],[Dependencia responsable]],Tabla9[],2,0)</f>
        <v>DPD</v>
      </c>
      <c r="AE76" s="642">
        <v>1</v>
      </c>
      <c r="AF76" s="642">
        <f>COUNTIF(K:K,Tabla3[[#This Row],[Productos]])</f>
        <v>1</v>
      </c>
      <c r="AG76" s="697"/>
      <c r="AH76" s="485"/>
      <c r="AI76" s="485"/>
      <c r="AJ76" s="485"/>
      <c r="AK76" s="485"/>
      <c r="AL76" s="485"/>
      <c r="AM76" s="485"/>
      <c r="AN76" s="485"/>
      <c r="AO76" s="485"/>
      <c r="AP76" s="486"/>
      <c r="AQ76" s="486"/>
      <c r="AR76" s="486"/>
      <c r="AS76" s="486"/>
      <c r="AT76" s="486"/>
      <c r="AU76" s="486"/>
      <c r="AV76" s="486"/>
      <c r="AW76" s="486"/>
      <c r="AX76" s="486"/>
      <c r="AY76" s="486"/>
      <c r="AZ76" s="486"/>
      <c r="BA76" s="486"/>
    </row>
    <row r="77" spans="2:53" s="496" customFormat="1" ht="51" x14ac:dyDescent="0.25">
      <c r="B77" s="478" t="str">
        <f>RIGHT(Tabla3[[#This Row],[Cod_LE]],1)</f>
        <v>6</v>
      </c>
      <c r="C77" s="478" t="str">
        <f>RIGHT(Tabla3[[#This Row],[Cod_Obj]],1)</f>
        <v/>
      </c>
      <c r="D77" s="478"/>
      <c r="E77" s="478"/>
      <c r="F77" s="450" t="s">
        <v>2032</v>
      </c>
      <c r="G77" s="454" t="s">
        <v>2033</v>
      </c>
      <c r="H77" s="450" t="s">
        <v>2053</v>
      </c>
      <c r="I77" s="624" t="s">
        <v>2286</v>
      </c>
      <c r="J77" s="450" t="s">
        <v>1948</v>
      </c>
      <c r="K77" s="559" t="s">
        <v>2361</v>
      </c>
      <c r="L77" s="450" t="s">
        <v>2362</v>
      </c>
      <c r="M77" s="450"/>
      <c r="N77" s="565">
        <v>1</v>
      </c>
      <c r="O77" s="565">
        <v>1</v>
      </c>
      <c r="P77" s="668"/>
      <c r="Q77" s="652">
        <v>1</v>
      </c>
      <c r="R77" s="655"/>
      <c r="S77" s="680"/>
      <c r="T77" s="655">
        <v>1</v>
      </c>
      <c r="U77" s="655"/>
      <c r="V77" s="680"/>
      <c r="W77" s="655">
        <v>1</v>
      </c>
      <c r="X77" s="655"/>
      <c r="Y77" s="680"/>
      <c r="Z77" s="655">
        <v>1</v>
      </c>
      <c r="AA77" s="652"/>
      <c r="AB77" s="457"/>
      <c r="AC77" s="629" t="s">
        <v>427</v>
      </c>
      <c r="AD77" s="497" t="str">
        <f>VLOOKUP(Tabla3[[#This Row],[Dependencia responsable]],Tabla9[],2,0)</f>
        <v>DPD</v>
      </c>
      <c r="AE77" s="642"/>
      <c r="AF77" s="642">
        <f>COUNTIF(K:K,Tabla3[[#This Row],[Productos]])</f>
        <v>1</v>
      </c>
      <c r="AG77" s="697"/>
      <c r="AH77" s="485"/>
      <c r="AI77" s="485"/>
      <c r="AJ77" s="485"/>
      <c r="AK77" s="485"/>
      <c r="AL77" s="485"/>
      <c r="AM77" s="485"/>
      <c r="AN77" s="485"/>
      <c r="AO77" s="485"/>
      <c r="AP77" s="486"/>
      <c r="AQ77" s="486"/>
      <c r="AR77" s="486"/>
      <c r="AS77" s="486"/>
      <c r="AT77" s="486"/>
      <c r="AU77" s="486"/>
      <c r="AV77" s="486"/>
      <c r="AW77" s="486"/>
      <c r="AX77" s="486"/>
      <c r="AY77" s="486"/>
      <c r="AZ77" s="486"/>
      <c r="BA77" s="486"/>
    </row>
    <row r="78" spans="2:53" s="496" customFormat="1" ht="51" x14ac:dyDescent="0.25">
      <c r="B78" s="478" t="str">
        <f>RIGHT(Tabla3[[#This Row],[Cod_LE]],1)</f>
        <v>6</v>
      </c>
      <c r="C78" s="478" t="str">
        <f>RIGHT(Tabla3[[#This Row],[Cod_Obj]],1)</f>
        <v/>
      </c>
      <c r="D78" s="478"/>
      <c r="E78" s="478"/>
      <c r="F78" s="450" t="s">
        <v>2032</v>
      </c>
      <c r="G78" s="454" t="s">
        <v>2033</v>
      </c>
      <c r="H78" s="450" t="s">
        <v>2053</v>
      </c>
      <c r="I78" s="624" t="s">
        <v>2286</v>
      </c>
      <c r="J78" s="450" t="s">
        <v>1948</v>
      </c>
      <c r="K78" s="559" t="s">
        <v>2476</v>
      </c>
      <c r="L78" s="450" t="s">
        <v>2364</v>
      </c>
      <c r="M78" s="450" t="s">
        <v>2365</v>
      </c>
      <c r="N78" s="565">
        <v>3</v>
      </c>
      <c r="O78" s="565">
        <v>4</v>
      </c>
      <c r="P78" s="668"/>
      <c r="Q78" s="652">
        <v>1</v>
      </c>
      <c r="R78" s="655"/>
      <c r="S78" s="680"/>
      <c r="T78" s="655">
        <v>1</v>
      </c>
      <c r="U78" s="655"/>
      <c r="V78" s="680"/>
      <c r="W78" s="655">
        <v>1</v>
      </c>
      <c r="X78" s="655"/>
      <c r="Y78" s="680"/>
      <c r="Z78" s="655">
        <v>1</v>
      </c>
      <c r="AA78" s="652"/>
      <c r="AB78" s="457"/>
      <c r="AC78" s="629" t="s">
        <v>427</v>
      </c>
      <c r="AD78" s="497" t="str">
        <f>VLOOKUP(Tabla3[[#This Row],[Dependencia responsable]],Tabla9[],2,0)</f>
        <v>DPD</v>
      </c>
      <c r="AE78" s="642">
        <v>1</v>
      </c>
      <c r="AF78" s="642">
        <f>COUNTIF(K:K,Tabla3[[#This Row],[Productos]])</f>
        <v>1</v>
      </c>
      <c r="AG78" s="697"/>
      <c r="AH78" s="485"/>
      <c r="AI78" s="485"/>
      <c r="AJ78" s="485"/>
      <c r="AK78" s="485"/>
      <c r="AL78" s="485"/>
      <c r="AM78" s="485"/>
      <c r="AN78" s="485"/>
      <c r="AO78" s="485"/>
      <c r="AP78" s="486"/>
      <c r="AQ78" s="486"/>
      <c r="AR78" s="486"/>
      <c r="AS78" s="486"/>
      <c r="AT78" s="486"/>
      <c r="AU78" s="486"/>
      <c r="AV78" s="486"/>
      <c r="AW78" s="486"/>
      <c r="AX78" s="486"/>
      <c r="AY78" s="486"/>
      <c r="AZ78" s="486"/>
      <c r="BA78" s="486"/>
    </row>
    <row r="79" spans="2:53" s="496" customFormat="1" ht="51" x14ac:dyDescent="0.25">
      <c r="B79" s="478" t="str">
        <f>RIGHT(Tabla3[[#This Row],[Cod_LE]],1)</f>
        <v>6</v>
      </c>
      <c r="C79" s="478" t="str">
        <f>RIGHT(Tabla3[[#This Row],[Cod_Obj]],1)</f>
        <v/>
      </c>
      <c r="D79" s="478"/>
      <c r="E79" s="478"/>
      <c r="F79" s="450" t="s">
        <v>2032</v>
      </c>
      <c r="G79" s="454" t="s">
        <v>2033</v>
      </c>
      <c r="H79" s="450" t="s">
        <v>2053</v>
      </c>
      <c r="I79" s="624" t="s">
        <v>2286</v>
      </c>
      <c r="J79" s="450" t="s">
        <v>1948</v>
      </c>
      <c r="K79" s="559" t="s">
        <v>2366</v>
      </c>
      <c r="L79" s="450" t="s">
        <v>2367</v>
      </c>
      <c r="M79" s="450"/>
      <c r="N79" s="565">
        <v>1</v>
      </c>
      <c r="O79" s="565">
        <v>1</v>
      </c>
      <c r="P79" s="668"/>
      <c r="Q79" s="652">
        <v>1</v>
      </c>
      <c r="R79" s="655"/>
      <c r="S79" s="680"/>
      <c r="T79" s="655">
        <v>1</v>
      </c>
      <c r="U79" s="655"/>
      <c r="V79" s="680"/>
      <c r="W79" s="655">
        <v>1</v>
      </c>
      <c r="X79" s="655"/>
      <c r="Y79" s="680"/>
      <c r="Z79" s="655">
        <v>1</v>
      </c>
      <c r="AA79" s="652"/>
      <c r="AB79" s="457"/>
      <c r="AC79" s="629" t="s">
        <v>427</v>
      </c>
      <c r="AD79" s="497" t="str">
        <f>VLOOKUP(Tabla3[[#This Row],[Dependencia responsable]],Tabla9[],2,0)</f>
        <v>DPD</v>
      </c>
      <c r="AE79" s="642"/>
      <c r="AF79" s="642">
        <f>COUNTIF(K:K,Tabla3[[#This Row],[Productos]])</f>
        <v>1</v>
      </c>
      <c r="AG79" s="697"/>
      <c r="AH79" s="485"/>
      <c r="AI79" s="485"/>
      <c r="AJ79" s="485"/>
      <c r="AK79" s="485"/>
      <c r="AL79" s="485"/>
      <c r="AM79" s="485"/>
      <c r="AN79" s="485"/>
      <c r="AO79" s="485"/>
      <c r="AP79" s="486"/>
      <c r="AQ79" s="486"/>
      <c r="AR79" s="486"/>
      <c r="AS79" s="486"/>
      <c r="AT79" s="486"/>
      <c r="AU79" s="486"/>
      <c r="AV79" s="486"/>
      <c r="AW79" s="486"/>
      <c r="AX79" s="486"/>
      <c r="AY79" s="486"/>
      <c r="AZ79" s="486"/>
      <c r="BA79" s="486"/>
    </row>
    <row r="80" spans="2:53" s="496" customFormat="1" ht="51" x14ac:dyDescent="0.25">
      <c r="B80" s="478" t="str">
        <f>RIGHT(Tabla3[[#This Row],[Cod_LE]],1)</f>
        <v>6</v>
      </c>
      <c r="C80" s="478" t="str">
        <f>RIGHT(Tabla3[[#This Row],[Cod_Obj]],1)</f>
        <v/>
      </c>
      <c r="D80" s="478"/>
      <c r="E80" s="478"/>
      <c r="F80" s="450" t="s">
        <v>2032</v>
      </c>
      <c r="G80" s="454" t="s">
        <v>2033</v>
      </c>
      <c r="H80" s="450" t="s">
        <v>2053</v>
      </c>
      <c r="I80" s="624" t="s">
        <v>2286</v>
      </c>
      <c r="J80" s="450" t="s">
        <v>1948</v>
      </c>
      <c r="K80" s="559" t="s">
        <v>2368</v>
      </c>
      <c r="L80" s="557" t="s">
        <v>2369</v>
      </c>
      <c r="M80" s="505" t="s">
        <v>2370</v>
      </c>
      <c r="N80" s="565">
        <v>3</v>
      </c>
      <c r="O80" s="565">
        <v>4</v>
      </c>
      <c r="P80" s="668"/>
      <c r="Q80" s="652">
        <v>1</v>
      </c>
      <c r="R80" s="655"/>
      <c r="S80" s="680"/>
      <c r="T80" s="655">
        <v>1</v>
      </c>
      <c r="U80" s="655"/>
      <c r="V80" s="680"/>
      <c r="W80" s="655">
        <v>1</v>
      </c>
      <c r="X80" s="655"/>
      <c r="Y80" s="680"/>
      <c r="Z80" s="655">
        <v>1</v>
      </c>
      <c r="AA80" s="652"/>
      <c r="AB80" s="562"/>
      <c r="AC80" s="629" t="s">
        <v>427</v>
      </c>
      <c r="AD80" s="497" t="str">
        <f>VLOOKUP(Tabla3[[#This Row],[Dependencia responsable]],Tabla9[],2,0)</f>
        <v>DPD</v>
      </c>
      <c r="AE80" s="642">
        <v>1</v>
      </c>
      <c r="AF80" s="642">
        <f>COUNTIF(K:K,Tabla3[[#This Row],[Productos]])</f>
        <v>1</v>
      </c>
      <c r="AG80" s="697"/>
      <c r="AH80" s="485"/>
      <c r="AI80" s="485"/>
      <c r="AJ80" s="485"/>
      <c r="AK80" s="485"/>
      <c r="AL80" s="485"/>
      <c r="AM80" s="485"/>
      <c r="AN80" s="485"/>
      <c r="AO80" s="485"/>
      <c r="AP80" s="486"/>
      <c r="AQ80" s="486"/>
      <c r="AR80" s="486"/>
      <c r="AS80" s="486"/>
      <c r="AT80" s="486"/>
      <c r="AU80" s="486"/>
      <c r="AV80" s="486"/>
      <c r="AW80" s="486"/>
      <c r="AX80" s="486"/>
      <c r="AY80" s="486"/>
      <c r="AZ80" s="486"/>
      <c r="BA80" s="486"/>
    </row>
    <row r="81" spans="2:53" s="496" customFormat="1" ht="51" x14ac:dyDescent="0.25">
      <c r="B81" s="478" t="str">
        <f>RIGHT(Tabla3[[#This Row],[Cod_LE]],1)</f>
        <v>2</v>
      </c>
      <c r="C81" s="478" t="str">
        <f>RIGHT(Tabla3[[#This Row],[Cod_Obj]],1)</f>
        <v/>
      </c>
      <c r="D81" s="478"/>
      <c r="E81" s="478"/>
      <c r="F81" s="450" t="s">
        <v>2021</v>
      </c>
      <c r="G81" s="454" t="s">
        <v>1768</v>
      </c>
      <c r="H81" s="450" t="s">
        <v>2049</v>
      </c>
      <c r="I81" s="624" t="s">
        <v>2286</v>
      </c>
      <c r="J81" s="450" t="s">
        <v>2371</v>
      </c>
      <c r="K81" s="568" t="s">
        <v>2372</v>
      </c>
      <c r="L81" s="557" t="s">
        <v>2373</v>
      </c>
      <c r="M81" s="557"/>
      <c r="N81" s="560" t="s">
        <v>1671</v>
      </c>
      <c r="O81" s="560"/>
      <c r="P81" s="668"/>
      <c r="Q81" s="652">
        <v>1</v>
      </c>
      <c r="R81" s="655"/>
      <c r="S81" s="680"/>
      <c r="T81" s="655">
        <v>1</v>
      </c>
      <c r="U81" s="655"/>
      <c r="V81" s="680"/>
      <c r="W81" s="655">
        <v>1</v>
      </c>
      <c r="X81" s="655"/>
      <c r="Y81" s="680"/>
      <c r="Z81" s="655">
        <v>1</v>
      </c>
      <c r="AA81" s="652"/>
      <c r="AB81" s="562"/>
      <c r="AC81" s="629" t="s">
        <v>427</v>
      </c>
      <c r="AD81" s="497" t="str">
        <f>VLOOKUP(Tabla3[[#This Row],[Dependencia responsable]],Tabla9[],2,0)</f>
        <v>DPD</v>
      </c>
      <c r="AE81" s="642"/>
      <c r="AF81" s="642">
        <f>COUNTIF(K:K,Tabla3[[#This Row],[Productos]])</f>
        <v>3</v>
      </c>
      <c r="AG81" s="697"/>
      <c r="AH81" s="485"/>
      <c r="AI81" s="485"/>
      <c r="AJ81" s="485"/>
      <c r="AK81" s="485"/>
      <c r="AL81" s="485"/>
      <c r="AM81" s="485"/>
      <c r="AN81" s="485"/>
      <c r="AO81" s="485"/>
      <c r="AP81" s="486"/>
      <c r="AQ81" s="486"/>
      <c r="AR81" s="486"/>
      <c r="AS81" s="486"/>
      <c r="AT81" s="486"/>
      <c r="AU81" s="486"/>
      <c r="AV81" s="486"/>
      <c r="AW81" s="486"/>
      <c r="AX81" s="486"/>
      <c r="AY81" s="486"/>
      <c r="AZ81" s="486"/>
      <c r="BA81" s="486"/>
    </row>
    <row r="82" spans="2:53" s="496" customFormat="1" ht="51" x14ac:dyDescent="0.25">
      <c r="B82" s="478" t="str">
        <f>RIGHT(Tabla3[[#This Row],[Cod_LE]],1)</f>
        <v>2</v>
      </c>
      <c r="C82" s="478" t="str">
        <f>RIGHT(Tabla3[[#This Row],[Cod_Obj]],1)</f>
        <v/>
      </c>
      <c r="D82" s="478"/>
      <c r="E82" s="478"/>
      <c r="F82" s="450" t="s">
        <v>2021</v>
      </c>
      <c r="G82" s="454" t="s">
        <v>1768</v>
      </c>
      <c r="H82" s="450" t="s">
        <v>2049</v>
      </c>
      <c r="I82" s="624" t="s">
        <v>2286</v>
      </c>
      <c r="J82" s="450" t="s">
        <v>2371</v>
      </c>
      <c r="K82" s="568" t="s">
        <v>2372</v>
      </c>
      <c r="L82" s="450" t="s">
        <v>2374</v>
      </c>
      <c r="M82" s="450"/>
      <c r="N82" s="560" t="s">
        <v>1671</v>
      </c>
      <c r="O82" s="560"/>
      <c r="P82" s="668"/>
      <c r="Q82" s="652">
        <v>1</v>
      </c>
      <c r="R82" s="655"/>
      <c r="S82" s="680"/>
      <c r="T82" s="655">
        <v>1</v>
      </c>
      <c r="U82" s="655"/>
      <c r="V82" s="680"/>
      <c r="W82" s="655">
        <v>1</v>
      </c>
      <c r="X82" s="655"/>
      <c r="Y82" s="680"/>
      <c r="Z82" s="655">
        <v>1</v>
      </c>
      <c r="AA82" s="652"/>
      <c r="AB82" s="562"/>
      <c r="AC82" s="629" t="s">
        <v>427</v>
      </c>
      <c r="AD82" s="497" t="str">
        <f>VLOOKUP(Tabla3[[#This Row],[Dependencia responsable]],Tabla9[],2,0)</f>
        <v>DPD</v>
      </c>
      <c r="AE82" s="642">
        <v>1</v>
      </c>
      <c r="AF82" s="642">
        <f>COUNTIF(K:K,Tabla3[[#This Row],[Productos]])</f>
        <v>3</v>
      </c>
      <c r="AG82" s="697"/>
      <c r="AH82" s="485"/>
      <c r="AI82" s="485"/>
      <c r="AJ82" s="485"/>
      <c r="AK82" s="485"/>
      <c r="AL82" s="485"/>
      <c r="AM82" s="485"/>
      <c r="AN82" s="485"/>
      <c r="AO82" s="485"/>
      <c r="AP82" s="486"/>
      <c r="AQ82" s="486"/>
      <c r="AR82" s="486"/>
      <c r="AS82" s="486"/>
      <c r="AT82" s="486"/>
      <c r="AU82" s="486"/>
      <c r="AV82" s="486"/>
      <c r="AW82" s="486"/>
      <c r="AX82" s="486"/>
      <c r="AY82" s="486"/>
      <c r="AZ82" s="486"/>
      <c r="BA82" s="486"/>
    </row>
    <row r="83" spans="2:53" s="496" customFormat="1" ht="51" x14ac:dyDescent="0.25">
      <c r="B83" s="478" t="str">
        <f>RIGHT(Tabla3[[#This Row],[Cod_LE]],1)</f>
        <v>2</v>
      </c>
      <c r="C83" s="478" t="str">
        <f>RIGHT(Tabla3[[#This Row],[Cod_Obj]],1)</f>
        <v/>
      </c>
      <c r="D83" s="478"/>
      <c r="E83" s="478"/>
      <c r="F83" s="450" t="s">
        <v>2021</v>
      </c>
      <c r="G83" s="454" t="s">
        <v>1768</v>
      </c>
      <c r="H83" s="450" t="s">
        <v>2049</v>
      </c>
      <c r="I83" s="624" t="s">
        <v>2286</v>
      </c>
      <c r="J83" s="450" t="s">
        <v>2371</v>
      </c>
      <c r="K83" s="568" t="s">
        <v>2372</v>
      </c>
      <c r="L83" s="450" t="s">
        <v>2375</v>
      </c>
      <c r="M83" s="450"/>
      <c r="N83" s="560" t="s">
        <v>1671</v>
      </c>
      <c r="O83" s="560"/>
      <c r="P83" s="668"/>
      <c r="Q83" s="652">
        <v>1</v>
      </c>
      <c r="R83" s="655"/>
      <c r="S83" s="680"/>
      <c r="T83" s="655">
        <v>1</v>
      </c>
      <c r="U83" s="655"/>
      <c r="V83" s="680"/>
      <c r="W83" s="655">
        <v>1</v>
      </c>
      <c r="X83" s="655"/>
      <c r="Y83" s="680"/>
      <c r="Z83" s="655">
        <v>1</v>
      </c>
      <c r="AA83" s="652"/>
      <c r="AB83" s="562"/>
      <c r="AC83" s="629" t="s">
        <v>427</v>
      </c>
      <c r="AD83" s="497" t="str">
        <f>VLOOKUP(Tabla3[[#This Row],[Dependencia responsable]],Tabla9[],2,0)</f>
        <v>DPD</v>
      </c>
      <c r="AE83" s="642"/>
      <c r="AF83" s="642">
        <f>COUNTIF(K:K,Tabla3[[#This Row],[Productos]])</f>
        <v>3</v>
      </c>
      <c r="AG83" s="697"/>
      <c r="AH83" s="485"/>
      <c r="AI83" s="485"/>
      <c r="AJ83" s="485"/>
      <c r="AK83" s="485"/>
      <c r="AL83" s="485"/>
      <c r="AM83" s="485"/>
      <c r="AN83" s="485"/>
      <c r="AO83" s="485"/>
      <c r="AP83" s="486"/>
      <c r="AQ83" s="486"/>
      <c r="AR83" s="486"/>
      <c r="AS83" s="486"/>
      <c r="AT83" s="486"/>
      <c r="AU83" s="486"/>
      <c r="AV83" s="486"/>
      <c r="AW83" s="486"/>
      <c r="AX83" s="486"/>
      <c r="AY83" s="486"/>
      <c r="AZ83" s="486"/>
      <c r="BA83" s="486"/>
    </row>
    <row r="84" spans="2:53" s="496" customFormat="1" ht="51" x14ac:dyDescent="0.25">
      <c r="B84" s="478" t="str">
        <f>RIGHT(Tabla3[[#This Row],[Cod_LE]],1)</f>
        <v>2</v>
      </c>
      <c r="C84" s="478" t="str">
        <f>RIGHT(Tabla3[[#This Row],[Cod_Obj]],1)</f>
        <v/>
      </c>
      <c r="D84" s="478"/>
      <c r="E84" s="478"/>
      <c r="F84" s="450" t="s">
        <v>2021</v>
      </c>
      <c r="G84" s="454" t="s">
        <v>1768</v>
      </c>
      <c r="H84" s="554" t="s">
        <v>2049</v>
      </c>
      <c r="I84" s="624" t="s">
        <v>2286</v>
      </c>
      <c r="J84" s="554" t="s">
        <v>2376</v>
      </c>
      <c r="K84" s="559" t="s">
        <v>2377</v>
      </c>
      <c r="L84" s="450" t="s">
        <v>2477</v>
      </c>
      <c r="M84" s="505"/>
      <c r="N84" s="560" t="s">
        <v>1671</v>
      </c>
      <c r="O84" s="567"/>
      <c r="P84" s="668"/>
      <c r="Q84" s="652">
        <v>1</v>
      </c>
      <c r="R84" s="655"/>
      <c r="S84" s="680"/>
      <c r="T84" s="655">
        <v>1</v>
      </c>
      <c r="U84" s="655"/>
      <c r="V84" s="680"/>
      <c r="W84" s="655">
        <v>1</v>
      </c>
      <c r="X84" s="655"/>
      <c r="Y84" s="680"/>
      <c r="Z84" s="655">
        <v>1</v>
      </c>
      <c r="AA84" s="652"/>
      <c r="AB84" s="562"/>
      <c r="AC84" s="629" t="s">
        <v>427</v>
      </c>
      <c r="AD84" s="497" t="str">
        <f>VLOOKUP(Tabla3[[#This Row],[Dependencia responsable]],Tabla9[],2,0)</f>
        <v>DPD</v>
      </c>
      <c r="AE84" s="642">
        <v>1</v>
      </c>
      <c r="AF84" s="642">
        <f>COUNTIF(K:K,Tabla3[[#This Row],[Productos]])</f>
        <v>2</v>
      </c>
      <c r="AG84" s="697"/>
      <c r="AH84" s="485"/>
      <c r="AI84" s="485"/>
      <c r="AJ84" s="485"/>
      <c r="AK84" s="485"/>
      <c r="AL84" s="485"/>
      <c r="AM84" s="485"/>
      <c r="AN84" s="485"/>
      <c r="AO84" s="485"/>
      <c r="AP84" s="486"/>
      <c r="AQ84" s="486"/>
      <c r="AR84" s="486"/>
      <c r="AS84" s="486"/>
      <c r="AT84" s="486"/>
      <c r="AU84" s="486"/>
      <c r="AV84" s="486"/>
      <c r="AW84" s="486"/>
      <c r="AX84" s="486"/>
      <c r="AY84" s="486"/>
      <c r="AZ84" s="486"/>
      <c r="BA84" s="486"/>
    </row>
    <row r="85" spans="2:53" s="496" customFormat="1" ht="51" x14ac:dyDescent="0.25">
      <c r="B85" s="478" t="str">
        <f>RIGHT(Tabla3[[#This Row],[Cod_LE]],1)</f>
        <v>2</v>
      </c>
      <c r="C85" s="478" t="str">
        <f>RIGHT(Tabla3[[#This Row],[Cod_Obj]],1)</f>
        <v/>
      </c>
      <c r="D85" s="478"/>
      <c r="E85" s="478"/>
      <c r="F85" s="450" t="s">
        <v>2021</v>
      </c>
      <c r="G85" s="454" t="s">
        <v>1768</v>
      </c>
      <c r="H85" s="554" t="s">
        <v>2049</v>
      </c>
      <c r="I85" s="624" t="s">
        <v>2286</v>
      </c>
      <c r="J85" s="554" t="s">
        <v>2376</v>
      </c>
      <c r="K85" s="559" t="s">
        <v>2377</v>
      </c>
      <c r="L85" s="450" t="s">
        <v>2378</v>
      </c>
      <c r="M85" s="450"/>
      <c r="N85" s="560" t="s">
        <v>1671</v>
      </c>
      <c r="O85" s="564"/>
      <c r="P85" s="668"/>
      <c r="Q85" s="652">
        <v>1</v>
      </c>
      <c r="R85" s="655"/>
      <c r="S85" s="680"/>
      <c r="T85" s="655">
        <v>1</v>
      </c>
      <c r="U85" s="655"/>
      <c r="V85" s="680"/>
      <c r="W85" s="655">
        <v>1</v>
      </c>
      <c r="X85" s="655"/>
      <c r="Y85" s="680"/>
      <c r="Z85" s="655">
        <v>1</v>
      </c>
      <c r="AA85" s="652"/>
      <c r="AB85" s="562"/>
      <c r="AC85" s="629" t="s">
        <v>427</v>
      </c>
      <c r="AD85" s="497" t="str">
        <f>VLOOKUP(Tabla3[[#This Row],[Dependencia responsable]],Tabla9[],2,0)</f>
        <v>DPD</v>
      </c>
      <c r="AE85" s="642"/>
      <c r="AF85" s="642">
        <f>COUNTIF(K:K,Tabla3[[#This Row],[Productos]])</f>
        <v>2</v>
      </c>
      <c r="AG85" s="697"/>
      <c r="AH85" s="485"/>
      <c r="AI85" s="485"/>
      <c r="AJ85" s="485"/>
      <c r="AK85" s="485"/>
      <c r="AL85" s="485"/>
      <c r="AM85" s="485"/>
      <c r="AN85" s="485"/>
      <c r="AO85" s="485"/>
      <c r="AP85" s="486"/>
      <c r="AQ85" s="486"/>
      <c r="AR85" s="486"/>
      <c r="AS85" s="486"/>
      <c r="AT85" s="486"/>
      <c r="AU85" s="486"/>
      <c r="AV85" s="486"/>
      <c r="AW85" s="486"/>
      <c r="AX85" s="486"/>
      <c r="AY85" s="486"/>
      <c r="AZ85" s="486"/>
      <c r="BA85" s="486"/>
    </row>
    <row r="86" spans="2:53" s="496" customFormat="1" ht="51" x14ac:dyDescent="0.25">
      <c r="B86" s="478" t="str">
        <f>RIGHT(Tabla3[[#This Row],[Cod_LE]],1)</f>
        <v>1</v>
      </c>
      <c r="C86" s="478" t="str">
        <f>RIGHT(Tabla3[[#This Row],[Cod_Obj]],1)</f>
        <v/>
      </c>
      <c r="D86" s="478"/>
      <c r="E86" s="478"/>
      <c r="F86" s="450" t="s">
        <v>2022</v>
      </c>
      <c r="G86" s="454" t="s">
        <v>1767</v>
      </c>
      <c r="H86" s="450" t="s">
        <v>2036</v>
      </c>
      <c r="I86" s="624" t="s">
        <v>2286</v>
      </c>
      <c r="J86" s="450" t="s">
        <v>2478</v>
      </c>
      <c r="K86" s="559" t="s">
        <v>2379</v>
      </c>
      <c r="L86" s="450" t="s">
        <v>2380</v>
      </c>
      <c r="M86" s="450"/>
      <c r="N86" s="560" t="s">
        <v>1671</v>
      </c>
      <c r="O86" s="564"/>
      <c r="P86" s="668"/>
      <c r="Q86" s="652">
        <v>1</v>
      </c>
      <c r="R86" s="655"/>
      <c r="S86" s="680"/>
      <c r="T86" s="655">
        <v>1</v>
      </c>
      <c r="U86" s="655"/>
      <c r="V86" s="680"/>
      <c r="W86" s="655">
        <v>1</v>
      </c>
      <c r="X86" s="655"/>
      <c r="Y86" s="680"/>
      <c r="Z86" s="655">
        <v>1</v>
      </c>
      <c r="AA86" s="652"/>
      <c r="AB86" s="651"/>
      <c r="AC86" s="629" t="s">
        <v>427</v>
      </c>
      <c r="AD86" s="497" t="str">
        <f>VLOOKUP(Tabla3[[#This Row],[Dependencia responsable]],Tabla9[],2,0)</f>
        <v>DPD</v>
      </c>
      <c r="AE86" s="642">
        <v>1</v>
      </c>
      <c r="AF86" s="642">
        <f>COUNTIF(K:K,Tabla3[[#This Row],[Productos]])</f>
        <v>2</v>
      </c>
      <c r="AG86" s="697"/>
      <c r="AH86" s="485"/>
      <c r="AI86" s="485"/>
      <c r="AJ86" s="485"/>
      <c r="AK86" s="485"/>
      <c r="AL86" s="485"/>
      <c r="AM86" s="485"/>
      <c r="AN86" s="485"/>
      <c r="AO86" s="485"/>
      <c r="AP86" s="486"/>
      <c r="AQ86" s="486"/>
      <c r="AR86" s="486"/>
      <c r="AS86" s="486"/>
      <c r="AT86" s="486"/>
      <c r="AU86" s="486"/>
      <c r="AV86" s="486"/>
      <c r="AW86" s="486"/>
      <c r="AX86" s="486"/>
      <c r="AY86" s="486"/>
      <c r="AZ86" s="486"/>
      <c r="BA86" s="486"/>
    </row>
    <row r="87" spans="2:53" s="496" customFormat="1" ht="63.75" x14ac:dyDescent="0.25">
      <c r="B87" s="478" t="str">
        <f>RIGHT(Tabla3[[#This Row],[Cod_LE]],1)</f>
        <v>1</v>
      </c>
      <c r="C87" s="478" t="str">
        <f>RIGHT(Tabla3[[#This Row],[Cod_Obj]],1)</f>
        <v/>
      </c>
      <c r="D87" s="478"/>
      <c r="E87" s="478"/>
      <c r="F87" s="450" t="s">
        <v>2022</v>
      </c>
      <c r="G87" s="454" t="s">
        <v>1767</v>
      </c>
      <c r="H87" s="450" t="s">
        <v>2036</v>
      </c>
      <c r="I87" s="624" t="s">
        <v>2286</v>
      </c>
      <c r="J87" s="450" t="s">
        <v>2478</v>
      </c>
      <c r="K87" s="559" t="s">
        <v>2379</v>
      </c>
      <c r="L87" s="557" t="s">
        <v>2381</v>
      </c>
      <c r="M87" s="557" t="s">
        <v>2382</v>
      </c>
      <c r="N87" s="560" t="s">
        <v>1671</v>
      </c>
      <c r="O87" s="569"/>
      <c r="P87" s="668"/>
      <c r="Q87" s="652">
        <v>1</v>
      </c>
      <c r="R87" s="655"/>
      <c r="S87" s="680"/>
      <c r="T87" s="655">
        <v>1</v>
      </c>
      <c r="U87" s="655"/>
      <c r="V87" s="680"/>
      <c r="W87" s="655">
        <v>1</v>
      </c>
      <c r="X87" s="655"/>
      <c r="Y87" s="680"/>
      <c r="Z87" s="655">
        <v>1</v>
      </c>
      <c r="AA87" s="652"/>
      <c r="AB87" s="562"/>
      <c r="AC87" s="629" t="s">
        <v>427</v>
      </c>
      <c r="AD87" s="497" t="str">
        <f>VLOOKUP(Tabla3[[#This Row],[Dependencia responsable]],Tabla9[],2,0)</f>
        <v>DPD</v>
      </c>
      <c r="AE87" s="642"/>
      <c r="AF87" s="642">
        <f>COUNTIF(K:K,Tabla3[[#This Row],[Productos]])</f>
        <v>2</v>
      </c>
      <c r="AG87" s="697"/>
      <c r="AH87" s="485"/>
      <c r="AI87" s="485"/>
      <c r="AJ87" s="485"/>
      <c r="AK87" s="485"/>
      <c r="AL87" s="485"/>
      <c r="AM87" s="485"/>
      <c r="AN87" s="485"/>
      <c r="AO87" s="485"/>
      <c r="AP87" s="486"/>
      <c r="AQ87" s="486"/>
      <c r="AR87" s="486"/>
      <c r="AS87" s="486"/>
      <c r="AT87" s="486"/>
      <c r="AU87" s="486"/>
      <c r="AV87" s="486"/>
      <c r="AW87" s="486"/>
      <c r="AX87" s="486"/>
      <c r="AY87" s="486"/>
      <c r="AZ87" s="486"/>
      <c r="BA87" s="486"/>
    </row>
    <row r="88" spans="2:53" s="496" customFormat="1" ht="76.5" x14ac:dyDescent="0.25">
      <c r="B88" s="478" t="str">
        <f>RIGHT(Tabla3[[#This Row],[Cod_LE]],1)</f>
        <v>1</v>
      </c>
      <c r="C88" s="478" t="str">
        <f>RIGHT(Tabla3[[#This Row],[Cod_Obj]],1)</f>
        <v/>
      </c>
      <c r="D88" s="478"/>
      <c r="E88" s="478"/>
      <c r="F88" s="450" t="s">
        <v>2022</v>
      </c>
      <c r="G88" s="454" t="s">
        <v>1767</v>
      </c>
      <c r="H88" s="450" t="s">
        <v>2036</v>
      </c>
      <c r="I88" s="624"/>
      <c r="J88" s="450" t="s">
        <v>2478</v>
      </c>
      <c r="K88" s="559" t="s">
        <v>2383</v>
      </c>
      <c r="L88" s="557" t="s">
        <v>2380</v>
      </c>
      <c r="M88" s="505"/>
      <c r="N88" s="565">
        <v>885</v>
      </c>
      <c r="O88" s="567">
        <v>930</v>
      </c>
      <c r="P88" s="668"/>
      <c r="Q88" s="652">
        <v>1</v>
      </c>
      <c r="R88" s="655"/>
      <c r="S88" s="680"/>
      <c r="T88" s="655">
        <v>1</v>
      </c>
      <c r="U88" s="655"/>
      <c r="V88" s="680"/>
      <c r="W88" s="655">
        <v>1</v>
      </c>
      <c r="X88" s="655"/>
      <c r="Y88" s="680"/>
      <c r="Z88" s="655">
        <v>1</v>
      </c>
      <c r="AA88" s="652"/>
      <c r="AB88" s="562"/>
      <c r="AC88" s="629" t="s">
        <v>427</v>
      </c>
      <c r="AD88" s="497" t="str">
        <f>VLOOKUP(Tabla3[[#This Row],[Dependencia responsable]],Tabla9[],2,0)</f>
        <v>DPD</v>
      </c>
      <c r="AE88" s="642">
        <v>1</v>
      </c>
      <c r="AF88" s="642">
        <f>COUNTIF(K:K,Tabla3[[#This Row],[Productos]])</f>
        <v>2</v>
      </c>
      <c r="AG88" s="697"/>
      <c r="AH88" s="485"/>
      <c r="AI88" s="485"/>
      <c r="AJ88" s="485"/>
      <c r="AK88" s="485"/>
      <c r="AL88" s="485"/>
      <c r="AM88" s="485"/>
      <c r="AN88" s="485"/>
      <c r="AO88" s="485"/>
      <c r="AP88" s="486"/>
      <c r="AQ88" s="486"/>
      <c r="AR88" s="486"/>
      <c r="AS88" s="486"/>
      <c r="AT88" s="486"/>
      <c r="AU88" s="486"/>
      <c r="AV88" s="486"/>
      <c r="AW88" s="486"/>
      <c r="AX88" s="486"/>
      <c r="AY88" s="486"/>
      <c r="AZ88" s="486"/>
      <c r="BA88" s="486"/>
    </row>
    <row r="89" spans="2:53" s="496" customFormat="1" ht="77.25" thickBot="1" x14ac:dyDescent="0.3">
      <c r="B89" s="478" t="str">
        <f>RIGHT(Tabla3[[#This Row],[Cod_LE]],1)</f>
        <v>1</v>
      </c>
      <c r="C89" s="478" t="str">
        <f>RIGHT(Tabla3[[#This Row],[Cod_Obj]],1)</f>
        <v/>
      </c>
      <c r="D89" s="497"/>
      <c r="E89" s="497"/>
      <c r="F89" s="450" t="s">
        <v>2022</v>
      </c>
      <c r="G89" s="454" t="s">
        <v>1767</v>
      </c>
      <c r="H89" s="450" t="s">
        <v>2036</v>
      </c>
      <c r="I89" s="624"/>
      <c r="J89" s="450" t="s">
        <v>2478</v>
      </c>
      <c r="K89" s="559" t="s">
        <v>2383</v>
      </c>
      <c r="L89" s="450" t="s">
        <v>2381</v>
      </c>
      <c r="M89" s="450" t="s">
        <v>2382</v>
      </c>
      <c r="N89" s="560" t="s">
        <v>1671</v>
      </c>
      <c r="O89" s="563"/>
      <c r="P89" s="668"/>
      <c r="Q89" s="652">
        <v>1</v>
      </c>
      <c r="R89" s="655"/>
      <c r="S89" s="680"/>
      <c r="T89" s="655">
        <v>1</v>
      </c>
      <c r="U89" s="655"/>
      <c r="V89" s="680"/>
      <c r="W89" s="655">
        <v>1</v>
      </c>
      <c r="X89" s="655"/>
      <c r="Y89" s="680"/>
      <c r="Z89" s="655">
        <v>1</v>
      </c>
      <c r="AA89" s="652"/>
      <c r="AB89" s="457"/>
      <c r="AC89" s="629" t="s">
        <v>427</v>
      </c>
      <c r="AD89" s="497" t="str">
        <f>VLOOKUP(Tabla3[[#This Row],[Dependencia responsable]],Tabla9[],2,0)</f>
        <v>DPD</v>
      </c>
      <c r="AE89" s="642"/>
      <c r="AF89" s="642">
        <f>COUNTIF(K:K,Tabla3[[#This Row],[Productos]])</f>
        <v>2</v>
      </c>
      <c r="AG89" s="698"/>
      <c r="AH89" s="485"/>
      <c r="AI89" s="485"/>
      <c r="AJ89" s="485"/>
      <c r="AK89" s="485"/>
      <c r="AL89" s="485"/>
      <c r="AM89" s="485"/>
      <c r="AN89" s="485"/>
      <c r="AO89" s="485"/>
      <c r="AP89" s="486"/>
      <c r="AQ89" s="486"/>
      <c r="AR89" s="486"/>
      <c r="AS89" s="486"/>
      <c r="AT89" s="486"/>
      <c r="AU89" s="486"/>
      <c r="AV89" s="486"/>
      <c r="AW89" s="486"/>
      <c r="AX89" s="486"/>
      <c r="AY89" s="486"/>
      <c r="AZ89" s="486"/>
      <c r="BA89" s="486"/>
    </row>
    <row r="90" spans="2:53" s="496" customFormat="1" x14ac:dyDescent="0.2">
      <c r="B90" s="478" t="str">
        <f>RIGHT(Tabla3[[#This Row],[Cod_LE]],1)</f>
        <v/>
      </c>
      <c r="C90" s="478" t="str">
        <f>RIGHT(Tabla3[[#This Row],[Cod_Obj]],1)</f>
        <v/>
      </c>
      <c r="D90" s="478"/>
      <c r="E90" s="478"/>
      <c r="F90" s="450"/>
      <c r="G90" s="454"/>
      <c r="H90" s="450"/>
      <c r="I90" s="624"/>
      <c r="J90" s="450"/>
      <c r="K90" s="559"/>
      <c r="L90" s="559"/>
      <c r="M90" s="450"/>
      <c r="N90" s="561"/>
      <c r="O90" s="563"/>
      <c r="P90" s="653"/>
      <c r="Q90" s="653"/>
      <c r="R90" s="653"/>
      <c r="S90" s="653"/>
      <c r="T90" s="653"/>
      <c r="U90" s="653"/>
      <c r="V90" s="670"/>
      <c r="W90" s="670"/>
      <c r="X90" s="670"/>
      <c r="Y90" s="670"/>
      <c r="Z90" s="670"/>
      <c r="AA90" s="670"/>
      <c r="AB90" s="457"/>
      <c r="AC90" s="457"/>
      <c r="AD90" s="497" t="e">
        <f>VLOOKUP(Tabla3[[#This Row],[Dependencia responsable]],Tabla9[],2,0)</f>
        <v>#N/A</v>
      </c>
      <c r="AE90" s="642">
        <v>1</v>
      </c>
      <c r="AF90" s="642">
        <f>COUNTIF(K:K,Tabla3[[#This Row],[Productos]])</f>
        <v>0</v>
      </c>
      <c r="AG90" s="689"/>
      <c r="AH90" s="485"/>
      <c r="AI90" s="485"/>
      <c r="AJ90" s="485"/>
      <c r="AK90" s="485"/>
      <c r="AL90" s="485"/>
      <c r="AM90" s="485"/>
      <c r="AN90" s="485"/>
      <c r="AO90" s="485"/>
      <c r="AP90" s="486"/>
      <c r="AQ90" s="486"/>
      <c r="AR90" s="486"/>
      <c r="AS90" s="486"/>
      <c r="AT90" s="486"/>
      <c r="AU90" s="486"/>
      <c r="AV90" s="486"/>
      <c r="AW90" s="486"/>
      <c r="AX90" s="486"/>
      <c r="AY90" s="486"/>
      <c r="AZ90" s="486"/>
      <c r="BA90" s="486"/>
    </row>
    <row r="91" spans="2:53" s="496" customFormat="1" x14ac:dyDescent="0.2">
      <c r="B91" s="478" t="str">
        <f>RIGHT(Tabla3[[#This Row],[Cod_LE]],1)</f>
        <v/>
      </c>
      <c r="C91" s="478" t="str">
        <f>RIGHT(Tabla3[[#This Row],[Cod_Obj]],1)</f>
        <v/>
      </c>
      <c r="D91" s="478"/>
      <c r="E91" s="478"/>
      <c r="F91" s="450"/>
      <c r="G91" s="454"/>
      <c r="H91" s="450"/>
      <c r="I91" s="624"/>
      <c r="J91" s="450"/>
      <c r="K91" s="559"/>
      <c r="L91" s="559"/>
      <c r="M91" s="450"/>
      <c r="N91" s="561"/>
      <c r="O91" s="563"/>
      <c r="P91" s="653"/>
      <c r="Q91" s="653"/>
      <c r="R91" s="653"/>
      <c r="S91" s="653"/>
      <c r="T91" s="653"/>
      <c r="U91" s="653"/>
      <c r="V91" s="670"/>
      <c r="W91" s="670"/>
      <c r="X91" s="670"/>
      <c r="Y91" s="670"/>
      <c r="Z91" s="670"/>
      <c r="AA91" s="670"/>
      <c r="AB91" s="457"/>
      <c r="AC91" s="457"/>
      <c r="AD91" s="497" t="e">
        <f>VLOOKUP(Tabla3[[#This Row],[Dependencia responsable]],Tabla9[],2,0)</f>
        <v>#N/A</v>
      </c>
      <c r="AE91" s="642">
        <v>1</v>
      </c>
      <c r="AF91" s="642">
        <f>COUNTIF(K:K,Tabla3[[#This Row],[Productos]])</f>
        <v>0</v>
      </c>
      <c r="AG91" s="689"/>
      <c r="AH91" s="485"/>
      <c r="AI91" s="485"/>
      <c r="AJ91" s="485"/>
      <c r="AK91" s="485"/>
      <c r="AL91" s="485"/>
      <c r="AM91" s="485"/>
      <c r="AN91" s="485"/>
      <c r="AO91" s="485"/>
      <c r="AP91" s="486"/>
      <c r="AQ91" s="486"/>
      <c r="AR91" s="486"/>
      <c r="AS91" s="486"/>
      <c r="AT91" s="486"/>
      <c r="AU91" s="486"/>
      <c r="AV91" s="486"/>
      <c r="AW91" s="486"/>
      <c r="AX91" s="486"/>
      <c r="AY91" s="486"/>
      <c r="AZ91" s="486"/>
      <c r="BA91" s="486"/>
    </row>
    <row r="92" spans="2:53" s="496" customFormat="1" x14ac:dyDescent="0.2">
      <c r="B92" s="478" t="str">
        <f>RIGHT(Tabla3[[#This Row],[Cod_LE]],1)</f>
        <v/>
      </c>
      <c r="C92" s="478" t="str">
        <f>RIGHT(Tabla3[[#This Row],[Cod_Obj]],1)</f>
        <v/>
      </c>
      <c r="D92" s="478"/>
      <c r="E92" s="478"/>
      <c r="F92" s="450"/>
      <c r="G92" s="454"/>
      <c r="H92" s="450"/>
      <c r="I92" s="624"/>
      <c r="J92" s="450"/>
      <c r="K92" s="559"/>
      <c r="L92" s="559"/>
      <c r="M92" s="450"/>
      <c r="N92" s="563"/>
      <c r="O92" s="563"/>
      <c r="P92" s="653"/>
      <c r="Q92" s="653"/>
      <c r="R92" s="653"/>
      <c r="S92" s="653"/>
      <c r="T92" s="653"/>
      <c r="U92" s="653"/>
      <c r="V92" s="670"/>
      <c r="W92" s="670"/>
      <c r="X92" s="670"/>
      <c r="Y92" s="670"/>
      <c r="Z92" s="670"/>
      <c r="AA92" s="670"/>
      <c r="AB92" s="457"/>
      <c r="AC92" s="457"/>
      <c r="AD92" s="497" t="e">
        <f>VLOOKUP(Tabla3[[#This Row],[Dependencia responsable]],Tabla9[],2,0)</f>
        <v>#N/A</v>
      </c>
      <c r="AE92" s="642">
        <v>1</v>
      </c>
      <c r="AF92" s="642">
        <f>COUNTIF(K:K,Tabla3[[#This Row],[Productos]])</f>
        <v>0</v>
      </c>
      <c r="AG92" s="689"/>
      <c r="AH92" s="485"/>
      <c r="AI92" s="485"/>
      <c r="AJ92" s="485"/>
      <c r="AK92" s="485"/>
      <c r="AL92" s="485"/>
      <c r="AM92" s="485"/>
      <c r="AN92" s="485"/>
      <c r="AO92" s="485"/>
      <c r="AP92" s="486"/>
      <c r="AQ92" s="486"/>
      <c r="AR92" s="486"/>
      <c r="AS92" s="486"/>
      <c r="AT92" s="486"/>
      <c r="AU92" s="486"/>
      <c r="AV92" s="486"/>
      <c r="AW92" s="486"/>
      <c r="AX92" s="486"/>
      <c r="AY92" s="486"/>
      <c r="AZ92" s="486"/>
      <c r="BA92" s="486"/>
    </row>
    <row r="93" spans="2:53" s="496" customFormat="1" x14ac:dyDescent="0.2">
      <c r="B93" s="478" t="str">
        <f>RIGHT(Tabla3[[#This Row],[Cod_LE]],1)</f>
        <v/>
      </c>
      <c r="C93" s="478" t="str">
        <f>RIGHT(Tabla3[[#This Row],[Cod_Obj]],1)</f>
        <v/>
      </c>
      <c r="D93" s="478"/>
      <c r="E93" s="478"/>
      <c r="F93" s="450"/>
      <c r="G93" s="454"/>
      <c r="H93" s="450"/>
      <c r="I93" s="624"/>
      <c r="J93" s="450"/>
      <c r="K93" s="559"/>
      <c r="L93" s="559"/>
      <c r="M93" s="450"/>
      <c r="N93" s="563"/>
      <c r="O93" s="563"/>
      <c r="P93" s="653"/>
      <c r="Q93" s="653"/>
      <c r="R93" s="653"/>
      <c r="S93" s="653"/>
      <c r="T93" s="653"/>
      <c r="U93" s="653"/>
      <c r="V93" s="670"/>
      <c r="W93" s="670"/>
      <c r="X93" s="670"/>
      <c r="Y93" s="670"/>
      <c r="Z93" s="670"/>
      <c r="AA93" s="670"/>
      <c r="AB93" s="457"/>
      <c r="AC93" s="457"/>
      <c r="AD93" s="497" t="e">
        <f>VLOOKUP(Tabla3[[#This Row],[Dependencia responsable]],Tabla9[],2,0)</f>
        <v>#N/A</v>
      </c>
      <c r="AE93" s="642">
        <v>1</v>
      </c>
      <c r="AF93" s="642">
        <f>COUNTIF(K:K,Tabla3[[#This Row],[Productos]])</f>
        <v>0</v>
      </c>
      <c r="AG93" s="689"/>
      <c r="AH93" s="485"/>
      <c r="AI93" s="485"/>
      <c r="AJ93" s="485"/>
      <c r="AK93" s="485"/>
      <c r="AL93" s="485"/>
      <c r="AM93" s="485"/>
      <c r="AN93" s="485"/>
      <c r="AO93" s="485"/>
      <c r="AP93" s="486"/>
      <c r="AQ93" s="486"/>
      <c r="AR93" s="486"/>
      <c r="AS93" s="486"/>
      <c r="AT93" s="486"/>
      <c r="AU93" s="486"/>
      <c r="AV93" s="486"/>
      <c r="AW93" s="486"/>
      <c r="AX93" s="486"/>
      <c r="AY93" s="486"/>
      <c r="AZ93" s="486"/>
      <c r="BA93" s="486"/>
    </row>
    <row r="94" spans="2:53" s="496" customFormat="1" x14ac:dyDescent="0.2">
      <c r="B94" s="478" t="str">
        <f>RIGHT(Tabla3[[#This Row],[Cod_LE]],1)</f>
        <v/>
      </c>
      <c r="C94" s="478" t="str">
        <f>RIGHT(Tabla3[[#This Row],[Cod_Obj]],1)</f>
        <v/>
      </c>
      <c r="D94" s="478"/>
      <c r="E94" s="478"/>
      <c r="F94" s="450"/>
      <c r="G94" s="454"/>
      <c r="H94" s="450"/>
      <c r="I94" s="624"/>
      <c r="J94" s="450"/>
      <c r="K94" s="559"/>
      <c r="L94" s="559"/>
      <c r="M94" s="450"/>
      <c r="N94" s="563"/>
      <c r="O94" s="563"/>
      <c r="P94" s="653"/>
      <c r="Q94" s="653"/>
      <c r="R94" s="653"/>
      <c r="S94" s="653"/>
      <c r="T94" s="653"/>
      <c r="U94" s="653"/>
      <c r="V94" s="670"/>
      <c r="W94" s="670"/>
      <c r="X94" s="670"/>
      <c r="Y94" s="670"/>
      <c r="Z94" s="670"/>
      <c r="AA94" s="670"/>
      <c r="AB94" s="457"/>
      <c r="AC94" s="457"/>
      <c r="AD94" s="497" t="e">
        <f>VLOOKUP(Tabla3[[#This Row],[Dependencia responsable]],Tabla9[],2,0)</f>
        <v>#N/A</v>
      </c>
      <c r="AE94" s="642">
        <v>1</v>
      </c>
      <c r="AF94" s="642">
        <f>COUNTIF(K:K,Tabla3[[#This Row],[Productos]])</f>
        <v>0</v>
      </c>
      <c r="AG94" s="689"/>
      <c r="AH94" s="485"/>
      <c r="AI94" s="485"/>
      <c r="AJ94" s="485"/>
      <c r="AK94" s="485"/>
      <c r="AL94" s="485"/>
      <c r="AM94" s="485"/>
      <c r="AN94" s="485"/>
      <c r="AO94" s="485"/>
      <c r="AP94" s="486"/>
      <c r="AQ94" s="486"/>
      <c r="AR94" s="486"/>
      <c r="AS94" s="486"/>
      <c r="AT94" s="486"/>
      <c r="AU94" s="486"/>
      <c r="AV94" s="486"/>
      <c r="AW94" s="486"/>
      <c r="AX94" s="486"/>
      <c r="AY94" s="486"/>
      <c r="AZ94" s="486"/>
      <c r="BA94" s="486"/>
    </row>
    <row r="95" spans="2:53" s="496" customFormat="1" x14ac:dyDescent="0.2">
      <c r="B95" s="478" t="str">
        <f>RIGHT(Tabla3[[#This Row],[Cod_LE]],1)</f>
        <v/>
      </c>
      <c r="C95" s="478" t="str">
        <f>RIGHT(Tabla3[[#This Row],[Cod_Obj]],1)</f>
        <v/>
      </c>
      <c r="D95" s="478"/>
      <c r="E95" s="478"/>
      <c r="F95" s="450"/>
      <c r="G95" s="454"/>
      <c r="H95" s="450"/>
      <c r="I95" s="624"/>
      <c r="J95" s="450"/>
      <c r="K95" s="559"/>
      <c r="L95" s="559"/>
      <c r="M95" s="450"/>
      <c r="N95" s="563"/>
      <c r="O95" s="563"/>
      <c r="P95" s="653"/>
      <c r="Q95" s="653"/>
      <c r="R95" s="653"/>
      <c r="S95" s="653"/>
      <c r="T95" s="653"/>
      <c r="U95" s="653"/>
      <c r="V95" s="670"/>
      <c r="W95" s="670"/>
      <c r="X95" s="670"/>
      <c r="Y95" s="670"/>
      <c r="Z95" s="670"/>
      <c r="AA95" s="670"/>
      <c r="AB95" s="457"/>
      <c r="AC95" s="457"/>
      <c r="AD95" s="497" t="e">
        <f>VLOOKUP(Tabla3[[#This Row],[Dependencia responsable]],Tabla9[],2,0)</f>
        <v>#N/A</v>
      </c>
      <c r="AE95" s="642">
        <v>1</v>
      </c>
      <c r="AF95" s="642">
        <f>COUNTIF(K:K,Tabla3[[#This Row],[Productos]])</f>
        <v>0</v>
      </c>
      <c r="AG95" s="689"/>
      <c r="AH95" s="485"/>
      <c r="AI95" s="485"/>
      <c r="AJ95" s="485"/>
      <c r="AK95" s="485"/>
      <c r="AL95" s="485"/>
      <c r="AM95" s="485"/>
      <c r="AN95" s="485"/>
      <c r="AO95" s="485"/>
      <c r="AP95" s="486"/>
      <c r="AQ95" s="486"/>
      <c r="AR95" s="486"/>
      <c r="AS95" s="486"/>
      <c r="AT95" s="486"/>
      <c r="AU95" s="486"/>
      <c r="AV95" s="486"/>
      <c r="AW95" s="486"/>
      <c r="AX95" s="486"/>
      <c r="AY95" s="486"/>
      <c r="AZ95" s="486"/>
      <c r="BA95" s="486"/>
    </row>
    <row r="96" spans="2:53" s="496" customFormat="1" x14ac:dyDescent="0.2">
      <c r="B96" s="478" t="str">
        <f>RIGHT(Tabla3[[#This Row],[Cod_LE]],1)</f>
        <v/>
      </c>
      <c r="C96" s="478" t="str">
        <f>RIGHT(Tabla3[[#This Row],[Cod_Obj]],1)</f>
        <v/>
      </c>
      <c r="D96" s="478"/>
      <c r="E96" s="478"/>
      <c r="F96" s="450"/>
      <c r="G96" s="454"/>
      <c r="H96" s="450"/>
      <c r="I96" s="624"/>
      <c r="J96" s="450"/>
      <c r="K96" s="559"/>
      <c r="L96" s="559"/>
      <c r="M96" s="450"/>
      <c r="N96" s="563"/>
      <c r="O96" s="563"/>
      <c r="P96" s="653"/>
      <c r="Q96" s="653"/>
      <c r="R96" s="653"/>
      <c r="S96" s="653"/>
      <c r="T96" s="653"/>
      <c r="U96" s="653"/>
      <c r="V96" s="670"/>
      <c r="W96" s="670"/>
      <c r="X96" s="670"/>
      <c r="Y96" s="670"/>
      <c r="Z96" s="670"/>
      <c r="AA96" s="670"/>
      <c r="AB96" s="457"/>
      <c r="AC96" s="457"/>
      <c r="AD96" s="497" t="e">
        <f>VLOOKUP(Tabla3[[#This Row],[Dependencia responsable]],Tabla9[],2,0)</f>
        <v>#N/A</v>
      </c>
      <c r="AE96" s="642">
        <v>1</v>
      </c>
      <c r="AF96" s="642">
        <f>COUNTIF(K:K,Tabla3[[#This Row],[Productos]])</f>
        <v>0</v>
      </c>
      <c r="AG96" s="689"/>
      <c r="AH96" s="485"/>
      <c r="AI96" s="485"/>
      <c r="AJ96" s="485"/>
      <c r="AK96" s="485"/>
      <c r="AL96" s="485"/>
      <c r="AM96" s="485"/>
      <c r="AN96" s="485"/>
      <c r="AO96" s="485"/>
      <c r="AP96" s="486"/>
      <c r="AQ96" s="486"/>
      <c r="AR96" s="486"/>
      <c r="AS96" s="486"/>
      <c r="AT96" s="486"/>
      <c r="AU96" s="486"/>
      <c r="AV96" s="486"/>
      <c r="AW96" s="486"/>
      <c r="AX96" s="486"/>
      <c r="AY96" s="486"/>
      <c r="AZ96" s="486"/>
      <c r="BA96" s="486"/>
    </row>
    <row r="97" spans="2:53" s="496" customFormat="1" x14ac:dyDescent="0.2">
      <c r="B97" s="478" t="str">
        <f>RIGHT(Tabla3[[#This Row],[Cod_LE]],1)</f>
        <v/>
      </c>
      <c r="C97" s="478" t="str">
        <f>RIGHT(Tabla3[[#This Row],[Cod_Obj]],1)</f>
        <v/>
      </c>
      <c r="D97" s="478"/>
      <c r="E97" s="478"/>
      <c r="F97" s="450"/>
      <c r="G97" s="454"/>
      <c r="H97" s="450"/>
      <c r="I97" s="624"/>
      <c r="J97" s="450"/>
      <c r="K97" s="559"/>
      <c r="L97" s="450"/>
      <c r="M97" s="450"/>
      <c r="N97" s="563"/>
      <c r="O97" s="563"/>
      <c r="P97" s="653"/>
      <c r="Q97" s="653"/>
      <c r="R97" s="653"/>
      <c r="S97" s="653"/>
      <c r="T97" s="653"/>
      <c r="U97" s="653"/>
      <c r="V97" s="670"/>
      <c r="W97" s="670"/>
      <c r="X97" s="670"/>
      <c r="Y97" s="670"/>
      <c r="Z97" s="670"/>
      <c r="AA97" s="670"/>
      <c r="AB97" s="457"/>
      <c r="AC97" s="457"/>
      <c r="AD97" s="497" t="e">
        <f>VLOOKUP(Tabla3[[#This Row],[Dependencia responsable]],Tabla9[],2,0)</f>
        <v>#N/A</v>
      </c>
      <c r="AE97" s="642">
        <v>1</v>
      </c>
      <c r="AF97" s="642">
        <f>COUNTIF(K:K,Tabla3[[#This Row],[Productos]])</f>
        <v>0</v>
      </c>
      <c r="AG97" s="689"/>
      <c r="AH97" s="485"/>
      <c r="AI97" s="485"/>
      <c r="AJ97" s="485"/>
      <c r="AK97" s="485"/>
      <c r="AL97" s="485"/>
      <c r="AM97" s="485"/>
      <c r="AN97" s="485"/>
      <c r="AO97" s="485"/>
      <c r="AP97" s="486"/>
      <c r="AQ97" s="486"/>
      <c r="AR97" s="486"/>
      <c r="AS97" s="486"/>
      <c r="AT97" s="486"/>
      <c r="AU97" s="486"/>
      <c r="AV97" s="486"/>
      <c r="AW97" s="486"/>
      <c r="AX97" s="486"/>
      <c r="AY97" s="486"/>
      <c r="AZ97" s="486"/>
      <c r="BA97" s="486"/>
    </row>
    <row r="98" spans="2:53" s="496" customFormat="1" x14ac:dyDescent="0.2">
      <c r="B98" s="478" t="str">
        <f>RIGHT(Tabla3[[#This Row],[Cod_LE]],1)</f>
        <v/>
      </c>
      <c r="C98" s="478" t="str">
        <f>RIGHT(Tabla3[[#This Row],[Cod_Obj]],1)</f>
        <v/>
      </c>
      <c r="D98" s="478"/>
      <c r="E98" s="478"/>
      <c r="F98" s="450"/>
      <c r="G98" s="454"/>
      <c r="H98" s="450"/>
      <c r="I98" s="624"/>
      <c r="J98" s="450"/>
      <c r="K98" s="559"/>
      <c r="L98" s="450"/>
      <c r="M98" s="450"/>
      <c r="N98" s="561"/>
      <c r="O98" s="563"/>
      <c r="P98" s="653"/>
      <c r="Q98" s="653"/>
      <c r="R98" s="653"/>
      <c r="S98" s="653"/>
      <c r="T98" s="653"/>
      <c r="U98" s="653"/>
      <c r="V98" s="670"/>
      <c r="W98" s="670"/>
      <c r="X98" s="670"/>
      <c r="Y98" s="670"/>
      <c r="Z98" s="670"/>
      <c r="AA98" s="670"/>
      <c r="AB98" s="457"/>
      <c r="AC98" s="457"/>
      <c r="AD98" s="497" t="e">
        <f>VLOOKUP(Tabla3[[#This Row],[Dependencia responsable]],Tabla9[],2,0)</f>
        <v>#N/A</v>
      </c>
      <c r="AE98" s="642">
        <v>1</v>
      </c>
      <c r="AF98" s="642">
        <f>COUNTIF(K:K,Tabla3[[#This Row],[Productos]])</f>
        <v>0</v>
      </c>
      <c r="AG98" s="689"/>
      <c r="AH98" s="485"/>
      <c r="AI98" s="485"/>
      <c r="AJ98" s="485"/>
      <c r="AK98" s="485"/>
      <c r="AL98" s="485"/>
      <c r="AM98" s="485"/>
      <c r="AN98" s="485"/>
      <c r="AO98" s="485"/>
      <c r="AP98" s="486"/>
      <c r="AQ98" s="486"/>
      <c r="AR98" s="486"/>
      <c r="AS98" s="486"/>
      <c r="AT98" s="486"/>
      <c r="AU98" s="486"/>
      <c r="AV98" s="486"/>
      <c r="AW98" s="486"/>
      <c r="AX98" s="486"/>
      <c r="AY98" s="486"/>
      <c r="AZ98" s="486"/>
      <c r="BA98" s="486"/>
    </row>
    <row r="99" spans="2:53" s="496" customFormat="1" x14ac:dyDescent="0.2">
      <c r="B99" s="478" t="str">
        <f>RIGHT(Tabla3[[#This Row],[Cod_LE]],1)</f>
        <v/>
      </c>
      <c r="C99" s="478" t="str">
        <f>RIGHT(Tabla3[[#This Row],[Cod_Obj]],1)</f>
        <v/>
      </c>
      <c r="D99" s="497"/>
      <c r="E99" s="497"/>
      <c r="F99" s="450"/>
      <c r="G99" s="454"/>
      <c r="H99" s="450"/>
      <c r="I99" s="624"/>
      <c r="J99" s="450"/>
      <c r="K99" s="559"/>
      <c r="L99" s="450"/>
      <c r="M99" s="450"/>
      <c r="N99" s="561"/>
      <c r="O99" s="564"/>
      <c r="P99" s="653"/>
      <c r="Q99" s="653"/>
      <c r="R99" s="653"/>
      <c r="S99" s="653"/>
      <c r="T99" s="653"/>
      <c r="U99" s="653"/>
      <c r="V99" s="670"/>
      <c r="W99" s="670"/>
      <c r="X99" s="670"/>
      <c r="Y99" s="670"/>
      <c r="Z99" s="670"/>
      <c r="AA99" s="670"/>
      <c r="AB99" s="457"/>
      <c r="AC99" s="457"/>
      <c r="AD99" s="497" t="e">
        <f>VLOOKUP(Tabla3[[#This Row],[Dependencia responsable]],Tabla9[],2,0)</f>
        <v>#N/A</v>
      </c>
      <c r="AE99" s="642">
        <v>1</v>
      </c>
      <c r="AF99" s="642">
        <f>COUNTIF(K:K,Tabla3[[#This Row],[Productos]])</f>
        <v>0</v>
      </c>
      <c r="AG99" s="689"/>
      <c r="AH99" s="485"/>
      <c r="AI99" s="485"/>
      <c r="AJ99" s="485"/>
      <c r="AK99" s="485"/>
      <c r="AL99" s="485"/>
      <c r="AM99" s="485"/>
      <c r="AN99" s="485"/>
      <c r="AO99" s="485"/>
      <c r="AP99" s="486"/>
      <c r="AQ99" s="486"/>
      <c r="AR99" s="486"/>
      <c r="AS99" s="486"/>
      <c r="AT99" s="486"/>
      <c r="AU99" s="486"/>
      <c r="AV99" s="486"/>
      <c r="AW99" s="486"/>
      <c r="AX99" s="486"/>
      <c r="AY99" s="486"/>
      <c r="AZ99" s="486"/>
      <c r="BA99" s="486"/>
    </row>
    <row r="100" spans="2:53" s="496" customFormat="1" x14ac:dyDescent="0.2">
      <c r="B100" s="478" t="str">
        <f>RIGHT(Tabla3[[#This Row],[Cod_LE]],1)</f>
        <v/>
      </c>
      <c r="C100" s="478" t="str">
        <f>RIGHT(Tabla3[[#This Row],[Cod_Obj]],1)</f>
        <v/>
      </c>
      <c r="D100" s="478"/>
      <c r="E100" s="478"/>
      <c r="F100" s="450"/>
      <c r="G100" s="454"/>
      <c r="H100" s="450"/>
      <c r="I100" s="624"/>
      <c r="J100" s="450"/>
      <c r="K100" s="450"/>
      <c r="L100" s="450"/>
      <c r="M100" s="450"/>
      <c r="N100" s="561"/>
      <c r="O100" s="563"/>
      <c r="P100" s="653"/>
      <c r="Q100" s="653"/>
      <c r="R100" s="653"/>
      <c r="S100" s="653"/>
      <c r="T100" s="653"/>
      <c r="U100" s="653"/>
      <c r="V100" s="670"/>
      <c r="W100" s="670"/>
      <c r="X100" s="670"/>
      <c r="Y100" s="670"/>
      <c r="Z100" s="670"/>
      <c r="AA100" s="670"/>
      <c r="AB100" s="562"/>
      <c r="AC100" s="457"/>
      <c r="AD100" s="497" t="e">
        <f>VLOOKUP(Tabla3[[#This Row],[Dependencia responsable]],Tabla9[],2,0)</f>
        <v>#N/A</v>
      </c>
      <c r="AE100" s="642">
        <v>1</v>
      </c>
      <c r="AF100" s="642">
        <f>COUNTIF(K:K,Tabla3[[#This Row],[Productos]])</f>
        <v>0</v>
      </c>
      <c r="AG100" s="689"/>
      <c r="AH100" s="485"/>
      <c r="AI100" s="485"/>
      <c r="AJ100" s="485"/>
      <c r="AK100" s="485"/>
      <c r="AL100" s="485"/>
      <c r="AM100" s="485"/>
      <c r="AN100" s="485"/>
      <c r="AO100" s="485"/>
      <c r="AP100" s="486"/>
      <c r="AQ100" s="486"/>
      <c r="AR100" s="486"/>
      <c r="AS100" s="486"/>
      <c r="AT100" s="486"/>
      <c r="AU100" s="486"/>
      <c r="AV100" s="486"/>
      <c r="AW100" s="486"/>
      <c r="AX100" s="486"/>
      <c r="AY100" s="486"/>
      <c r="AZ100" s="486"/>
      <c r="BA100" s="486"/>
    </row>
    <row r="101" spans="2:53" s="496" customFormat="1" x14ac:dyDescent="0.2">
      <c r="B101" s="478" t="str">
        <f>RIGHT(Tabla3[[#This Row],[Cod_LE]],1)</f>
        <v/>
      </c>
      <c r="C101" s="478" t="str">
        <f>RIGHT(Tabla3[[#This Row],[Cod_Obj]],1)</f>
        <v/>
      </c>
      <c r="D101" s="497"/>
      <c r="E101" s="497"/>
      <c r="F101" s="450"/>
      <c r="G101" s="454"/>
      <c r="H101" s="450"/>
      <c r="I101" s="624"/>
      <c r="J101" s="450"/>
      <c r="K101" s="559"/>
      <c r="L101" s="450"/>
      <c r="M101" s="450"/>
      <c r="N101" s="563"/>
      <c r="O101" s="563"/>
      <c r="P101" s="653"/>
      <c r="Q101" s="653"/>
      <c r="R101" s="653"/>
      <c r="S101" s="653"/>
      <c r="T101" s="653"/>
      <c r="U101" s="653"/>
      <c r="V101" s="670"/>
      <c r="W101" s="670"/>
      <c r="X101" s="670"/>
      <c r="Y101" s="670"/>
      <c r="Z101" s="670"/>
      <c r="AA101" s="670"/>
      <c r="AB101" s="457"/>
      <c r="AC101" s="457"/>
      <c r="AD101" s="497" t="e">
        <f>VLOOKUP(Tabla3[[#This Row],[Dependencia responsable]],Tabla9[],2,0)</f>
        <v>#N/A</v>
      </c>
      <c r="AE101" s="642">
        <v>1</v>
      </c>
      <c r="AF101" s="642">
        <f>COUNTIF(K:K,Tabla3[[#This Row],[Productos]])</f>
        <v>0</v>
      </c>
      <c r="AG101" s="689"/>
      <c r="AH101" s="485"/>
      <c r="AI101" s="485"/>
      <c r="AJ101" s="485"/>
      <c r="AK101" s="485"/>
      <c r="AL101" s="485"/>
      <c r="AM101" s="485"/>
      <c r="AN101" s="485"/>
      <c r="AO101" s="485"/>
      <c r="AP101" s="486"/>
      <c r="AQ101" s="486"/>
      <c r="AR101" s="486"/>
      <c r="AS101" s="486"/>
      <c r="AT101" s="486"/>
      <c r="AU101" s="486"/>
      <c r="AV101" s="486"/>
      <c r="AW101" s="486"/>
      <c r="AX101" s="486"/>
      <c r="AY101" s="486"/>
      <c r="AZ101" s="486"/>
      <c r="BA101" s="486"/>
    </row>
    <row r="102" spans="2:53" s="496" customFormat="1" x14ac:dyDescent="0.2">
      <c r="B102" s="478" t="str">
        <f>RIGHT(Tabla3[[#This Row],[Cod_LE]],1)</f>
        <v/>
      </c>
      <c r="C102" s="478" t="str">
        <f>RIGHT(Tabla3[[#This Row],[Cod_Obj]],1)</f>
        <v/>
      </c>
      <c r="D102" s="478"/>
      <c r="E102" s="478"/>
      <c r="F102" s="450"/>
      <c r="G102" s="454"/>
      <c r="H102" s="450"/>
      <c r="I102" s="624"/>
      <c r="J102" s="450"/>
      <c r="K102" s="559"/>
      <c r="L102" s="450"/>
      <c r="M102" s="450"/>
      <c r="N102" s="563"/>
      <c r="O102" s="563"/>
      <c r="P102" s="653"/>
      <c r="Q102" s="653"/>
      <c r="R102" s="653"/>
      <c r="S102" s="653"/>
      <c r="T102" s="653"/>
      <c r="U102" s="653"/>
      <c r="V102" s="670"/>
      <c r="W102" s="670"/>
      <c r="X102" s="670"/>
      <c r="Y102" s="670"/>
      <c r="Z102" s="670"/>
      <c r="AA102" s="670"/>
      <c r="AB102" s="562"/>
      <c r="AC102" s="457"/>
      <c r="AD102" s="497" t="e">
        <f>VLOOKUP(Tabla3[[#This Row],[Dependencia responsable]],Tabla9[],2,0)</f>
        <v>#N/A</v>
      </c>
      <c r="AE102" s="642">
        <v>1</v>
      </c>
      <c r="AF102" s="642">
        <f>COUNTIF(K:K,Tabla3[[#This Row],[Productos]])</f>
        <v>0</v>
      </c>
      <c r="AG102" s="689"/>
      <c r="AH102" s="485"/>
      <c r="AI102" s="485"/>
      <c r="AJ102" s="485"/>
      <c r="AK102" s="485"/>
      <c r="AL102" s="485"/>
      <c r="AM102" s="485"/>
      <c r="AN102" s="485"/>
      <c r="AO102" s="485"/>
      <c r="AP102" s="486"/>
      <c r="AQ102" s="486"/>
      <c r="AR102" s="486"/>
      <c r="AS102" s="486"/>
      <c r="AT102" s="486"/>
      <c r="AU102" s="486"/>
      <c r="AV102" s="486"/>
      <c r="AW102" s="486"/>
      <c r="AX102" s="486"/>
      <c r="AY102" s="486"/>
      <c r="AZ102" s="486"/>
      <c r="BA102" s="486"/>
    </row>
    <row r="103" spans="2:53" s="496" customFormat="1" x14ac:dyDescent="0.2">
      <c r="B103" s="478" t="str">
        <f>RIGHT(Tabla3[[#This Row],[Cod_LE]],1)</f>
        <v/>
      </c>
      <c r="C103" s="478" t="str">
        <f>RIGHT(Tabla3[[#This Row],[Cod_Obj]],1)</f>
        <v/>
      </c>
      <c r="D103" s="478"/>
      <c r="E103" s="478"/>
      <c r="F103" s="450"/>
      <c r="G103" s="454"/>
      <c r="H103" s="450"/>
      <c r="I103" s="624"/>
      <c r="J103" s="450"/>
      <c r="K103" s="450"/>
      <c r="L103" s="450"/>
      <c r="M103" s="450"/>
      <c r="N103" s="563"/>
      <c r="O103" s="563"/>
      <c r="P103" s="653"/>
      <c r="Q103" s="653"/>
      <c r="R103" s="653"/>
      <c r="S103" s="653"/>
      <c r="T103" s="653"/>
      <c r="U103" s="653"/>
      <c r="V103" s="670"/>
      <c r="W103" s="670"/>
      <c r="X103" s="670"/>
      <c r="Y103" s="670"/>
      <c r="Z103" s="670"/>
      <c r="AA103" s="670"/>
      <c r="AB103" s="562"/>
      <c r="AC103" s="457"/>
      <c r="AD103" s="497" t="e">
        <f>VLOOKUP(Tabla3[[#This Row],[Dependencia responsable]],Tabla9[],2,0)</f>
        <v>#N/A</v>
      </c>
      <c r="AE103" s="642">
        <v>1</v>
      </c>
      <c r="AF103" s="642">
        <f>COUNTIF(K:K,Tabla3[[#This Row],[Productos]])</f>
        <v>0</v>
      </c>
      <c r="AG103" s="689"/>
      <c r="AH103" s="485"/>
      <c r="AI103" s="485"/>
      <c r="AJ103" s="485"/>
      <c r="AK103" s="485"/>
      <c r="AL103" s="485"/>
      <c r="AM103" s="485"/>
      <c r="AN103" s="485"/>
      <c r="AO103" s="485"/>
      <c r="AP103" s="486"/>
      <c r="AQ103" s="486"/>
      <c r="AR103" s="486"/>
      <c r="AS103" s="486"/>
      <c r="AT103" s="486"/>
      <c r="AU103" s="486"/>
      <c r="AV103" s="486"/>
      <c r="AW103" s="486"/>
      <c r="AX103" s="486"/>
      <c r="AY103" s="486"/>
      <c r="AZ103" s="486"/>
      <c r="BA103" s="486"/>
    </row>
    <row r="104" spans="2:53" s="496" customFormat="1" x14ac:dyDescent="0.2">
      <c r="B104" s="478" t="str">
        <f>RIGHT(Tabla3[[#This Row],[Cod_LE]],1)</f>
        <v/>
      </c>
      <c r="C104" s="478" t="str">
        <f>RIGHT(Tabla3[[#This Row],[Cod_Obj]],1)</f>
        <v/>
      </c>
      <c r="D104" s="478"/>
      <c r="E104" s="478"/>
      <c r="F104" s="450"/>
      <c r="G104" s="454"/>
      <c r="H104" s="450"/>
      <c r="I104" s="624"/>
      <c r="J104" s="450"/>
      <c r="K104" s="559"/>
      <c r="L104" s="450"/>
      <c r="M104" s="450"/>
      <c r="N104" s="563"/>
      <c r="O104" s="560"/>
      <c r="P104" s="653"/>
      <c r="Q104" s="653"/>
      <c r="R104" s="653"/>
      <c r="S104" s="653"/>
      <c r="T104" s="653"/>
      <c r="U104" s="653"/>
      <c r="V104" s="670"/>
      <c r="W104" s="670"/>
      <c r="X104" s="670"/>
      <c r="Y104" s="670"/>
      <c r="Z104" s="670"/>
      <c r="AA104" s="670"/>
      <c r="AB104" s="457"/>
      <c r="AC104" s="457"/>
      <c r="AD104" s="497" t="e">
        <f>VLOOKUP(Tabla3[[#This Row],[Dependencia responsable]],Tabla9[],2,0)</f>
        <v>#N/A</v>
      </c>
      <c r="AE104" s="642">
        <v>1</v>
      </c>
      <c r="AF104" s="642">
        <f>COUNTIF(K:K,Tabla3[[#This Row],[Productos]])</f>
        <v>0</v>
      </c>
      <c r="AG104" s="689"/>
      <c r="AH104" s="485"/>
      <c r="AI104" s="485"/>
      <c r="AJ104" s="485"/>
      <c r="AK104" s="485"/>
      <c r="AL104" s="485"/>
      <c r="AM104" s="485"/>
      <c r="AN104" s="485"/>
      <c r="AO104" s="485"/>
      <c r="AP104" s="486"/>
      <c r="AQ104" s="486"/>
      <c r="AR104" s="486"/>
      <c r="AS104" s="486"/>
      <c r="AT104" s="486"/>
      <c r="AU104" s="486"/>
      <c r="AV104" s="486"/>
      <c r="AW104" s="486"/>
      <c r="AX104" s="486"/>
      <c r="AY104" s="486"/>
      <c r="AZ104" s="486"/>
      <c r="BA104" s="486"/>
    </row>
    <row r="105" spans="2:53" s="496" customFormat="1" x14ac:dyDescent="0.2">
      <c r="B105" s="478" t="str">
        <f>RIGHT(Tabla3[[#This Row],[Cod_LE]],1)</f>
        <v/>
      </c>
      <c r="C105" s="478" t="str">
        <f>RIGHT(Tabla3[[#This Row],[Cod_Obj]],1)</f>
        <v/>
      </c>
      <c r="D105" s="478"/>
      <c r="E105" s="478"/>
      <c r="F105" s="450"/>
      <c r="G105" s="454"/>
      <c r="H105" s="450"/>
      <c r="I105" s="624"/>
      <c r="J105" s="450"/>
      <c r="K105" s="559"/>
      <c r="L105" s="450"/>
      <c r="M105" s="450"/>
      <c r="N105" s="560"/>
      <c r="O105" s="560"/>
      <c r="P105" s="653"/>
      <c r="Q105" s="653"/>
      <c r="R105" s="653"/>
      <c r="S105" s="653"/>
      <c r="T105" s="653"/>
      <c r="U105" s="653"/>
      <c r="V105" s="670"/>
      <c r="W105" s="670"/>
      <c r="X105" s="670"/>
      <c r="Y105" s="670"/>
      <c r="Z105" s="670"/>
      <c r="AA105" s="670"/>
      <c r="AB105" s="562"/>
      <c r="AC105" s="457"/>
      <c r="AD105" s="497" t="e">
        <f>VLOOKUP(Tabla3[[#This Row],[Dependencia responsable]],Tabla9[],2,0)</f>
        <v>#N/A</v>
      </c>
      <c r="AE105" s="642">
        <v>1</v>
      </c>
      <c r="AF105" s="642">
        <f>COUNTIF(K:K,Tabla3[[#This Row],[Productos]])</f>
        <v>0</v>
      </c>
      <c r="AG105" s="689"/>
      <c r="AH105" s="485"/>
      <c r="AI105" s="485"/>
      <c r="AJ105" s="485"/>
      <c r="AK105" s="485"/>
      <c r="AL105" s="485"/>
      <c r="AM105" s="485"/>
      <c r="AN105" s="485"/>
      <c r="AO105" s="485"/>
      <c r="AP105" s="486"/>
      <c r="AQ105" s="486"/>
      <c r="AR105" s="486"/>
      <c r="AS105" s="486"/>
      <c r="AT105" s="486"/>
      <c r="AU105" s="486"/>
      <c r="AV105" s="486"/>
      <c r="AW105" s="486"/>
      <c r="AX105" s="486"/>
      <c r="AY105" s="486"/>
      <c r="AZ105" s="486"/>
      <c r="BA105" s="486"/>
    </row>
    <row r="106" spans="2:53" s="496" customFormat="1" x14ac:dyDescent="0.2">
      <c r="B106" s="478" t="str">
        <f>RIGHT(Tabla3[[#This Row],[Cod_LE]],1)</f>
        <v/>
      </c>
      <c r="C106" s="478" t="str">
        <f>RIGHT(Tabla3[[#This Row],[Cod_Obj]],1)</f>
        <v/>
      </c>
      <c r="D106" s="478"/>
      <c r="E106" s="478"/>
      <c r="F106" s="450"/>
      <c r="G106" s="454"/>
      <c r="H106" s="450"/>
      <c r="I106" s="624"/>
      <c r="J106" s="450"/>
      <c r="K106" s="559"/>
      <c r="L106" s="450"/>
      <c r="M106" s="450"/>
      <c r="N106" s="563"/>
      <c r="O106" s="560"/>
      <c r="P106" s="653"/>
      <c r="Q106" s="653"/>
      <c r="R106" s="653"/>
      <c r="S106" s="653"/>
      <c r="T106" s="653"/>
      <c r="U106" s="653"/>
      <c r="V106" s="670"/>
      <c r="W106" s="670"/>
      <c r="X106" s="670"/>
      <c r="Y106" s="670"/>
      <c r="Z106" s="670"/>
      <c r="AA106" s="670"/>
      <c r="AB106" s="457"/>
      <c r="AC106" s="457"/>
      <c r="AD106" s="497" t="e">
        <f>VLOOKUP(Tabla3[[#This Row],[Dependencia responsable]],Tabla9[],2,0)</f>
        <v>#N/A</v>
      </c>
      <c r="AE106" s="642">
        <v>1</v>
      </c>
      <c r="AF106" s="642">
        <f>COUNTIF(K:K,Tabla3[[#This Row],[Productos]])</f>
        <v>0</v>
      </c>
      <c r="AG106" s="689"/>
      <c r="AH106" s="485"/>
      <c r="AI106" s="485"/>
      <c r="AJ106" s="485"/>
      <c r="AK106" s="485"/>
      <c r="AL106" s="485"/>
      <c r="AM106" s="485"/>
      <c r="AN106" s="485"/>
      <c r="AO106" s="485"/>
      <c r="AP106" s="486"/>
      <c r="AQ106" s="486"/>
      <c r="AR106" s="486"/>
      <c r="AS106" s="486"/>
      <c r="AT106" s="486"/>
      <c r="AU106" s="486"/>
      <c r="AV106" s="486"/>
      <c r="AW106" s="486"/>
      <c r="AX106" s="486"/>
      <c r="AY106" s="486"/>
      <c r="AZ106" s="486"/>
      <c r="BA106" s="486"/>
    </row>
    <row r="107" spans="2:53" s="496" customFormat="1" x14ac:dyDescent="0.2">
      <c r="B107" s="478" t="str">
        <f>RIGHT(Tabla3[[#This Row],[Cod_LE]],1)</f>
        <v/>
      </c>
      <c r="C107" s="478" t="str">
        <f>RIGHT(Tabla3[[#This Row],[Cod_Obj]],1)</f>
        <v/>
      </c>
      <c r="D107" s="478"/>
      <c r="E107" s="478"/>
      <c r="F107" s="450"/>
      <c r="G107" s="454"/>
      <c r="H107" s="554"/>
      <c r="I107" s="624"/>
      <c r="J107" s="554"/>
      <c r="K107" s="450"/>
      <c r="L107" s="450"/>
      <c r="M107" s="450"/>
      <c r="N107" s="563"/>
      <c r="O107" s="560"/>
      <c r="P107" s="653"/>
      <c r="Q107" s="653"/>
      <c r="R107" s="653"/>
      <c r="S107" s="653"/>
      <c r="T107" s="653"/>
      <c r="U107" s="653"/>
      <c r="V107" s="670"/>
      <c r="W107" s="670"/>
      <c r="X107" s="670"/>
      <c r="Y107" s="670"/>
      <c r="Z107" s="670"/>
      <c r="AA107" s="670"/>
      <c r="AB107" s="562"/>
      <c r="AC107" s="457"/>
      <c r="AD107" s="497" t="e">
        <f>VLOOKUP(Tabla3[[#This Row],[Dependencia responsable]],Tabla9[],2,0)</f>
        <v>#N/A</v>
      </c>
      <c r="AE107" s="642">
        <v>1</v>
      </c>
      <c r="AF107" s="642">
        <f>COUNTIF(K:K,Tabla3[[#This Row],[Productos]])</f>
        <v>0</v>
      </c>
      <c r="AG107" s="689"/>
      <c r="AH107" s="485"/>
      <c r="AI107" s="485"/>
      <c r="AJ107" s="485"/>
      <c r="AK107" s="485"/>
      <c r="AL107" s="485"/>
      <c r="AM107" s="485"/>
      <c r="AN107" s="485"/>
      <c r="AO107" s="485"/>
      <c r="AP107" s="486"/>
      <c r="AQ107" s="486"/>
      <c r="AR107" s="486"/>
      <c r="AS107" s="486"/>
      <c r="AT107" s="486"/>
      <c r="AU107" s="486"/>
      <c r="AV107" s="486"/>
      <c r="AW107" s="486"/>
      <c r="AX107" s="486"/>
      <c r="AY107" s="486"/>
      <c r="AZ107" s="486"/>
      <c r="BA107" s="486"/>
    </row>
    <row r="108" spans="2:53" s="496" customFormat="1" x14ac:dyDescent="0.2">
      <c r="B108" s="478" t="str">
        <f>RIGHT(Tabla3[[#This Row],[Cod_LE]],1)</f>
        <v/>
      </c>
      <c r="C108" s="478" t="str">
        <f>RIGHT(Tabla3[[#This Row],[Cod_Obj]],1)</f>
        <v/>
      </c>
      <c r="D108" s="478"/>
      <c r="E108" s="478"/>
      <c r="F108" s="554"/>
      <c r="G108" s="454"/>
      <c r="H108" s="554"/>
      <c r="I108" s="624"/>
      <c r="J108" s="554"/>
      <c r="K108" s="559"/>
      <c r="L108" s="450"/>
      <c r="M108" s="450"/>
      <c r="N108" s="563"/>
      <c r="O108" s="565"/>
      <c r="P108" s="653"/>
      <c r="Q108" s="653"/>
      <c r="R108" s="653"/>
      <c r="S108" s="653"/>
      <c r="T108" s="653"/>
      <c r="U108" s="653"/>
      <c r="V108" s="670"/>
      <c r="W108" s="670"/>
      <c r="X108" s="670"/>
      <c r="Y108" s="670"/>
      <c r="Z108" s="670"/>
      <c r="AA108" s="670"/>
      <c r="AB108" s="562"/>
      <c r="AC108" s="457"/>
      <c r="AD108" s="497" t="e">
        <f>VLOOKUP(Tabla3[[#This Row],[Dependencia responsable]],Tabla9[],2,0)</f>
        <v>#N/A</v>
      </c>
      <c r="AE108" s="642">
        <v>1</v>
      </c>
      <c r="AF108" s="642">
        <f>COUNTIF(K:K,Tabla3[[#This Row],[Productos]])</f>
        <v>0</v>
      </c>
      <c r="AG108" s="689"/>
      <c r="AH108" s="485"/>
      <c r="AI108" s="485"/>
      <c r="AJ108" s="485"/>
      <c r="AK108" s="485"/>
      <c r="AL108" s="485"/>
      <c r="AM108" s="485"/>
      <c r="AN108" s="485"/>
      <c r="AO108" s="485"/>
      <c r="AP108" s="486"/>
      <c r="AQ108" s="486"/>
      <c r="AR108" s="486"/>
      <c r="AS108" s="486"/>
      <c r="AT108" s="486"/>
      <c r="AU108" s="486"/>
      <c r="AV108" s="486"/>
      <c r="AW108" s="486"/>
      <c r="AX108" s="486"/>
      <c r="AY108" s="486"/>
      <c r="AZ108" s="486"/>
      <c r="BA108" s="486"/>
    </row>
    <row r="109" spans="2:53" s="496" customFormat="1" x14ac:dyDescent="0.2">
      <c r="B109" s="478" t="str">
        <f>RIGHT(Tabla3[[#This Row],[Cod_LE]],1)</f>
        <v/>
      </c>
      <c r="C109" s="478" t="str">
        <f>RIGHT(Tabla3[[#This Row],[Cod_Obj]],1)</f>
        <v/>
      </c>
      <c r="D109" s="478"/>
      <c r="E109" s="478"/>
      <c r="F109" s="554"/>
      <c r="G109" s="454"/>
      <c r="H109" s="554"/>
      <c r="I109" s="624"/>
      <c r="J109" s="554"/>
      <c r="K109" s="559"/>
      <c r="L109" s="450"/>
      <c r="M109" s="450"/>
      <c r="N109" s="561"/>
      <c r="O109" s="563"/>
      <c r="P109" s="653"/>
      <c r="Q109" s="653"/>
      <c r="R109" s="653"/>
      <c r="S109" s="653"/>
      <c r="T109" s="653"/>
      <c r="U109" s="653"/>
      <c r="V109" s="670"/>
      <c r="W109" s="670"/>
      <c r="X109" s="670"/>
      <c r="Y109" s="670"/>
      <c r="Z109" s="670"/>
      <c r="AA109" s="670"/>
      <c r="AB109" s="562"/>
      <c r="AC109" s="457"/>
      <c r="AD109" s="497" t="e">
        <f>VLOOKUP(Tabla3[[#This Row],[Dependencia responsable]],Tabla9[],2,0)</f>
        <v>#N/A</v>
      </c>
      <c r="AE109" s="642">
        <v>1</v>
      </c>
      <c r="AF109" s="642">
        <f>COUNTIF(K:K,Tabla3[[#This Row],[Productos]])</f>
        <v>0</v>
      </c>
      <c r="AG109" s="689"/>
      <c r="AH109" s="485"/>
      <c r="AI109" s="485"/>
      <c r="AJ109" s="485"/>
      <c r="AK109" s="485"/>
      <c r="AL109" s="485"/>
      <c r="AM109" s="485"/>
      <c r="AN109" s="485"/>
      <c r="AO109" s="485"/>
      <c r="AP109" s="486"/>
      <c r="AQ109" s="486"/>
      <c r="AR109" s="486"/>
      <c r="AS109" s="486"/>
      <c r="AT109" s="486"/>
      <c r="AU109" s="486"/>
      <c r="AV109" s="486"/>
      <c r="AW109" s="486"/>
      <c r="AX109" s="486"/>
      <c r="AY109" s="486"/>
      <c r="AZ109" s="486"/>
      <c r="BA109" s="486"/>
    </row>
    <row r="110" spans="2:53" s="496" customFormat="1" x14ac:dyDescent="0.2">
      <c r="B110" s="478" t="str">
        <f>RIGHT(Tabla3[[#This Row],[Cod_LE]],1)</f>
        <v/>
      </c>
      <c r="C110" s="478" t="str">
        <f>RIGHT(Tabla3[[#This Row],[Cod_Obj]],1)</f>
        <v/>
      </c>
      <c r="D110" s="478"/>
      <c r="E110" s="478"/>
      <c r="F110" s="554"/>
      <c r="G110" s="454"/>
      <c r="H110" s="554"/>
      <c r="I110" s="624"/>
      <c r="J110" s="554"/>
      <c r="K110" s="559"/>
      <c r="L110" s="450"/>
      <c r="M110" s="450"/>
      <c r="N110" s="561"/>
      <c r="O110" s="563"/>
      <c r="P110" s="653"/>
      <c r="Q110" s="653"/>
      <c r="R110" s="653"/>
      <c r="S110" s="653"/>
      <c r="T110" s="653"/>
      <c r="U110" s="653"/>
      <c r="V110" s="670"/>
      <c r="W110" s="670"/>
      <c r="X110" s="670"/>
      <c r="Y110" s="670"/>
      <c r="Z110" s="670"/>
      <c r="AA110" s="670"/>
      <c r="AB110" s="562"/>
      <c r="AC110" s="457"/>
      <c r="AD110" s="497" t="e">
        <f>VLOOKUP(Tabla3[[#This Row],[Dependencia responsable]],Tabla9[],2,0)</f>
        <v>#N/A</v>
      </c>
      <c r="AE110" s="642">
        <v>1</v>
      </c>
      <c r="AF110" s="642">
        <f>COUNTIF(K:K,Tabla3[[#This Row],[Productos]])</f>
        <v>0</v>
      </c>
      <c r="AG110" s="689"/>
      <c r="AH110" s="485"/>
      <c r="AI110" s="485"/>
      <c r="AJ110" s="485"/>
      <c r="AK110" s="485"/>
      <c r="AL110" s="485"/>
      <c r="AM110" s="485"/>
      <c r="AN110" s="485"/>
      <c r="AO110" s="486"/>
      <c r="AP110" s="486"/>
      <c r="AQ110" s="486"/>
      <c r="AR110" s="486"/>
      <c r="AS110" s="486"/>
      <c r="AT110" s="486"/>
      <c r="AU110" s="486"/>
      <c r="AV110" s="486"/>
      <c r="AW110" s="486"/>
      <c r="AX110" s="486"/>
      <c r="AY110" s="486"/>
      <c r="AZ110" s="486"/>
    </row>
    <row r="111" spans="2:53" s="496" customFormat="1" x14ac:dyDescent="0.2">
      <c r="F111" s="498"/>
      <c r="G111" s="498"/>
      <c r="H111" s="498"/>
      <c r="I111" s="498"/>
      <c r="J111" s="498"/>
      <c r="K111" s="498"/>
      <c r="L111" s="498"/>
      <c r="M111" s="498"/>
      <c r="N111" s="499"/>
      <c r="O111" s="498"/>
      <c r="P111" s="665"/>
      <c r="Q111" s="665"/>
      <c r="R111" s="665"/>
      <c r="S111" s="665"/>
      <c r="T111" s="665"/>
      <c r="U111" s="665"/>
      <c r="V111" s="665"/>
      <c r="W111" s="665"/>
      <c r="X111" s="665"/>
      <c r="Y111" s="665"/>
      <c r="Z111" s="665"/>
      <c r="AA111" s="665"/>
      <c r="AB111" s="485"/>
      <c r="AC111" s="485"/>
      <c r="AD111" s="485"/>
      <c r="AE111" s="485"/>
      <c r="AF111" s="485"/>
      <c r="AG111" s="689"/>
      <c r="AH111" s="485"/>
      <c r="AI111" s="485"/>
      <c r="AJ111" s="485"/>
      <c r="AK111" s="485"/>
      <c r="AL111" s="485"/>
      <c r="AM111" s="485"/>
      <c r="AN111" s="485"/>
      <c r="AO111" s="486"/>
      <c r="AP111" s="486"/>
      <c r="AQ111" s="486"/>
      <c r="AR111" s="486"/>
      <c r="AS111" s="486"/>
      <c r="AT111" s="486"/>
      <c r="AU111" s="486"/>
      <c r="AV111" s="486"/>
      <c r="AW111" s="486"/>
      <c r="AX111" s="486"/>
      <c r="AY111" s="486"/>
      <c r="AZ111" s="486"/>
    </row>
    <row r="112" spans="2:53" x14ac:dyDescent="0.2">
      <c r="B112" s="496"/>
      <c r="C112" s="496"/>
      <c r="D112" s="496"/>
      <c r="E112" s="496"/>
      <c r="F112" s="498"/>
      <c r="G112" s="498"/>
      <c r="H112" s="498"/>
      <c r="I112" s="498"/>
      <c r="J112" s="498"/>
      <c r="K112" s="498"/>
      <c r="L112" s="498"/>
      <c r="M112" s="498"/>
      <c r="N112" s="499"/>
      <c r="O112" s="498"/>
      <c r="P112" s="665"/>
      <c r="Q112" s="665"/>
      <c r="R112" s="665"/>
      <c r="S112" s="665"/>
      <c r="T112" s="665"/>
      <c r="U112" s="665"/>
    </row>
  </sheetData>
  <sheetProtection insertRows="0" deleteRows="0"/>
  <mergeCells count="18">
    <mergeCell ref="M2:Q2"/>
    <mergeCell ref="AG6:AG7"/>
    <mergeCell ref="AG33:AG38"/>
    <mergeCell ref="AG39:AG44"/>
    <mergeCell ref="AG27:AG32"/>
    <mergeCell ref="V4:X4"/>
    <mergeCell ref="Y4:AA4"/>
    <mergeCell ref="K3:O3"/>
    <mergeCell ref="AG8:AG13"/>
    <mergeCell ref="AG14:AG15"/>
    <mergeCell ref="AG16:AG22"/>
    <mergeCell ref="AG23:AG26"/>
    <mergeCell ref="AG57:AG61"/>
    <mergeCell ref="AG54:AG56"/>
    <mergeCell ref="AG62:AG89"/>
    <mergeCell ref="AG51:AG53"/>
    <mergeCell ref="AG47:AG48"/>
    <mergeCell ref="AG49:AG50"/>
  </mergeCells>
  <phoneticPr fontId="17" type="noConversion"/>
  <dataValidations count="6">
    <dataValidation type="list" allowBlank="1" showInputMessage="1" showErrorMessage="1" sqref="M2:N2">
      <formula1>Periodo_POA</formula1>
    </dataValidation>
    <dataValidation type="whole" allowBlank="1" showInputMessage="1" showErrorMessage="1" sqref="Q6:S19 T6:AA30 Q21:S30 Q32:AA110">
      <formula1>0</formula1>
      <formula2>1000000</formula2>
    </dataValidation>
    <dataValidation type="list" allowBlank="1" showInputMessage="1" showErrorMessage="1" sqref="J23:J50 J6:J7 J19:J21 J65:J110 J15">
      <formula1>INDIRECT($I6)</formula1>
    </dataValidation>
    <dataValidation type="list" allowBlank="1" showInputMessage="1" showErrorMessage="1" sqref="F6:F110">
      <formula1>Ls_LinesEstategica</formula1>
    </dataValidation>
    <dataValidation type="list" allowBlank="1" showInputMessage="1" showErrorMessage="1" sqref="K6">
      <formula1>Productos</formula1>
    </dataValidation>
    <dataValidation type="list" allowBlank="1" showInputMessage="1" showErrorMessage="1" sqref="AC45:AC89 AC14:AC15">
      <formula1>$A$13:$A$27</formula1>
    </dataValidation>
  </dataValidations>
  <pageMargins left="0.47244094488188981" right="0.15748031496062992" top="0.62992125984251968" bottom="0.51181102362204722" header="0.51181102362204722" footer="0.31496062992125984"/>
  <pageSetup paperSize="5" scale="65" orientation="landscape" r:id="rId1"/>
  <headerFooter>
    <oddFooter>&amp;L&amp;P4</oddFooter>
  </headerFooter>
  <colBreaks count="1" manualBreakCount="1">
    <brk id="33" min="1" max="87" man="1"/>
  </colBreaks>
  <ignoredErrors>
    <ignoredError sqref="J46:J47" listDataValidation="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Obj!$G$6:$G$16</xm:f>
          </x14:formula1>
          <xm:sqref>H6:H7 H16:H22 H45:H110</xm:sqref>
        </x14:dataValidation>
        <x14:dataValidation type="list" allowBlank="1" showInputMessage="1" showErrorMessage="1">
          <x14:formula1>
            <xm:f>Resumen!$A$13:$A$27</xm:f>
          </x14:formula1>
          <xm:sqref>AC6:AC7</xm:sqref>
        </x14:dataValidation>
        <x14:dataValidation type="list" allowBlank="1" showInputMessage="1" showErrorMessage="1">
          <x14:formula1>
            <xm:f>'C:\Users\escania.navarro\AppData\Local\Microsoft\Windows\INetCache\Content.Outlook\JGLK8BO6\[Copia de POA 2023 CNSS PL (00000002).xlsm]Obj'!#REF!</xm:f>
          </x14:formula1>
          <xm:sqref>H10:H13</xm:sqref>
        </x14:dataValidation>
        <x14:dataValidation type="list" allowBlank="1" showInputMessage="1" showErrorMessage="1">
          <x14:formula1>
            <xm:f>'C:\Users\escania.navarro\AppData\Local\Microsoft\Windows\INetCache\Content.Outlook\JGLK8BO6\[Copia de POA 2023 CNSS PL (00000002).xlsm]Resumen'!#REF!</xm:f>
          </x14:formula1>
          <xm:sqref>AC10</xm:sqref>
        </x14:dataValidation>
        <x14:dataValidation type="list" allowBlank="1" showInputMessage="1" showErrorMessage="1">
          <x14:formula1>
            <xm:f>'C:\Users\francis.encarnacion\AppData\Local\Microsoft\Windows\INetCache\Content.Outlook\OQOL07KB\[Copia de Copia de POA 2023 CNSS EN.xlsm]Resumen'!#REF!</xm:f>
          </x14:formula1>
          <xm:sqref>AC8:AC9 AC33:AC44 AC16:AC31 AC11:AC13</xm:sqref>
        </x14:dataValidation>
        <x14:dataValidation type="list" allowBlank="1" showInputMessage="1" showErrorMessage="1">
          <x14:formula1>
            <xm:f>'C:\Users\francis.encarnacion\AppData\Local\Microsoft\Windows\INetCache\Content.Outlook\OQOL07KB\[Copia de Copia de POA 2023 CNSS EN.xlsm]Obj'!#REF!</xm:f>
          </x14:formula1>
          <xm:sqref>H8:H9 H14:H15 H23:H44</xm:sqref>
        </x14:dataValidation>
        <x14:dataValidation type="list" allowBlank="1" showInputMessage="1" showErrorMessage="1">
          <x14:formula1>
            <xm:f>Obj!$E$131:$E$152</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F24"/>
  <sheetViews>
    <sheetView topLeftCell="A7" workbookViewId="0">
      <selection activeCell="F3" sqref="F3:F24"/>
    </sheetView>
  </sheetViews>
  <sheetFormatPr defaultColWidth="11.42578125" defaultRowHeight="15" x14ac:dyDescent="0.25"/>
  <cols>
    <col min="5" max="6" width="10.85546875" customWidth="1"/>
  </cols>
  <sheetData>
    <row r="2" spans="6:6" x14ac:dyDescent="0.25">
      <c r="F2" t="s">
        <v>2081</v>
      </c>
    </row>
    <row r="3" spans="6:6" x14ac:dyDescent="0.25">
      <c r="F3" t="s">
        <v>2443</v>
      </c>
    </row>
    <row r="4" spans="6:6" x14ac:dyDescent="0.25">
      <c r="F4" t="s">
        <v>2445</v>
      </c>
    </row>
    <row r="5" spans="6:6" x14ac:dyDescent="0.25">
      <c r="F5" t="s">
        <v>2480</v>
      </c>
    </row>
    <row r="6" spans="6:6" x14ac:dyDescent="0.25">
      <c r="F6" t="s">
        <v>2479</v>
      </c>
    </row>
    <row r="7" spans="6:6" x14ac:dyDescent="0.25">
      <c r="F7" t="s">
        <v>2448</v>
      </c>
    </row>
    <row r="8" spans="6:6" x14ac:dyDescent="0.25">
      <c r="F8" t="s">
        <v>2450</v>
      </c>
    </row>
    <row r="9" spans="6:6" x14ac:dyDescent="0.25">
      <c r="F9" t="s">
        <v>1791</v>
      </c>
    </row>
    <row r="10" spans="6:6" x14ac:dyDescent="0.25">
      <c r="F10" t="s">
        <v>2199</v>
      </c>
    </row>
    <row r="11" spans="6:6" x14ac:dyDescent="0.25">
      <c r="F11" t="s">
        <v>2202</v>
      </c>
    </row>
    <row r="12" spans="6:6" x14ac:dyDescent="0.25">
      <c r="F12" t="s">
        <v>2206</v>
      </c>
    </row>
    <row r="13" spans="6:6" x14ac:dyDescent="0.25">
      <c r="F13" t="s">
        <v>2454</v>
      </c>
    </row>
    <row r="14" spans="6:6" x14ac:dyDescent="0.25">
      <c r="F14" t="s">
        <v>2010</v>
      </c>
    </row>
    <row r="15" spans="6:6" x14ac:dyDescent="0.25">
      <c r="F15" t="s">
        <v>2078</v>
      </c>
    </row>
    <row r="16" spans="6:6" x14ac:dyDescent="0.25">
      <c r="F16" t="s">
        <v>1944</v>
      </c>
    </row>
    <row r="17" spans="6:6" x14ac:dyDescent="0.25">
      <c r="F17" t="s">
        <v>2055</v>
      </c>
    </row>
    <row r="18" spans="6:6" x14ac:dyDescent="0.25">
      <c r="F18" t="s">
        <v>2079</v>
      </c>
    </row>
    <row r="19" spans="6:6" x14ac:dyDescent="0.25">
      <c r="F19" t="s">
        <v>2074</v>
      </c>
    </row>
    <row r="20" spans="6:6" x14ac:dyDescent="0.25">
      <c r="F20" t="s">
        <v>2341</v>
      </c>
    </row>
    <row r="21" spans="6:6" x14ac:dyDescent="0.25">
      <c r="F21" t="s">
        <v>1948</v>
      </c>
    </row>
    <row r="22" spans="6:6" x14ac:dyDescent="0.25">
      <c r="F22" t="s">
        <v>2371</v>
      </c>
    </row>
    <row r="23" spans="6:6" x14ac:dyDescent="0.25">
      <c r="F23" t="s">
        <v>2376</v>
      </c>
    </row>
    <row r="24" spans="6:6" x14ac:dyDescent="0.25">
      <c r="F24" t="s">
        <v>2478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J107"/>
  <sheetViews>
    <sheetView showGridLines="0" tabSelected="1" view="pageBreakPreview" topLeftCell="G1" zoomScale="78" zoomScaleNormal="90" zoomScaleSheetLayoutView="78" workbookViewId="0">
      <selection activeCell="W38" sqref="W38"/>
    </sheetView>
  </sheetViews>
  <sheetFormatPr defaultColWidth="11.42578125" defaultRowHeight="12.75" x14ac:dyDescent="0.2"/>
  <cols>
    <col min="1" max="1" width="4.85546875" style="481" hidden="1" customWidth="1"/>
    <col min="2" max="2" width="9.5703125" style="481" hidden="1" customWidth="1"/>
    <col min="3" max="3" width="9" style="481" hidden="1" customWidth="1"/>
    <col min="4" max="4" width="8.28515625" style="481" hidden="1" customWidth="1"/>
    <col min="5" max="5" width="9.7109375" style="481" hidden="1" customWidth="1"/>
    <col min="6" max="6" width="9.140625" style="481" hidden="1" customWidth="1"/>
    <col min="7" max="7" width="35.28515625" style="481" customWidth="1"/>
    <col min="8" max="8" width="17.85546875" style="483" hidden="1" customWidth="1"/>
    <col min="9" max="9" width="25.85546875" style="483" customWidth="1"/>
    <col min="10" max="12" width="7.7109375" style="483" hidden="1" customWidth="1"/>
    <col min="13" max="13" width="7.42578125" style="483" hidden="1" customWidth="1"/>
    <col min="14" max="14" width="7.140625" style="483" hidden="1" customWidth="1"/>
    <col min="15" max="15" width="7.42578125" style="483" hidden="1" customWidth="1"/>
    <col min="16" max="16" width="7" style="483" hidden="1" customWidth="1"/>
    <col min="17" max="17" width="7.140625" style="483" hidden="1" customWidth="1"/>
    <col min="18" max="18" width="7.28515625" style="483" hidden="1" customWidth="1"/>
    <col min="19" max="19" width="7.7109375" style="483" hidden="1" customWidth="1"/>
    <col min="20" max="20" width="7.140625" style="483" hidden="1" customWidth="1"/>
    <col min="21" max="21" width="6.85546875" style="500" hidden="1" customWidth="1"/>
    <col min="22" max="22" width="19.85546875" style="501" hidden="1" customWidth="1"/>
    <col min="23" max="23" width="16.5703125" style="501" customWidth="1"/>
    <col min="24" max="24" width="15.28515625" style="501" customWidth="1"/>
    <col min="25" max="25" width="13.42578125" style="647" hidden="1" customWidth="1"/>
    <col min="26" max="26" width="10.5703125" style="496" customWidth="1"/>
    <col min="27" max="27" width="5.140625" style="485" customWidth="1"/>
    <col min="28" max="28" width="6.140625" style="485" customWidth="1"/>
    <col min="29" max="29" width="8.7109375" style="485" customWidth="1"/>
    <col min="30" max="30" width="5.5703125" style="485" customWidth="1"/>
    <col min="31" max="31" width="6.42578125" style="485" customWidth="1"/>
    <col min="32" max="33" width="4.85546875" style="485" customWidth="1"/>
    <col min="34" max="34" width="6.85546875" style="485" customWidth="1"/>
    <col min="35" max="35" width="5.7109375" style="485" customWidth="1"/>
    <col min="36" max="36" width="7.42578125" style="485" customWidth="1"/>
    <col min="37" max="37" width="8.42578125" style="485" customWidth="1"/>
    <col min="38" max="38" width="9.28515625" style="485" customWidth="1"/>
    <col min="39" max="39" width="10.42578125" style="496" hidden="1" customWidth="1"/>
    <col min="40" max="61" width="11.42578125" style="496"/>
    <col min="62" max="16384" width="11.42578125" style="481"/>
  </cols>
  <sheetData>
    <row r="1" spans="2:62" x14ac:dyDescent="0.2">
      <c r="H1" s="158"/>
    </row>
    <row r="2" spans="2:62" ht="27.75" x14ac:dyDescent="0.2">
      <c r="H2" s="158"/>
      <c r="W2" s="716" t="s">
        <v>2431</v>
      </c>
      <c r="X2" s="716"/>
      <c r="Y2" s="716"/>
      <c r="Z2" s="716"/>
      <c r="AA2" s="716"/>
    </row>
    <row r="3" spans="2:62" ht="27.75" x14ac:dyDescent="0.2">
      <c r="G3" s="716" t="s">
        <v>2432</v>
      </c>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row>
    <row r="4" spans="2:62" ht="15" customHeight="1" x14ac:dyDescent="0.2">
      <c r="H4" s="158"/>
      <c r="AA4" s="710" t="s">
        <v>50</v>
      </c>
      <c r="AB4" s="711"/>
      <c r="AC4" s="712"/>
      <c r="AD4" s="710" t="s">
        <v>49</v>
      </c>
      <c r="AE4" s="711"/>
      <c r="AF4" s="712"/>
      <c r="AG4" s="710" t="s">
        <v>48</v>
      </c>
      <c r="AH4" s="711"/>
      <c r="AI4" s="712"/>
      <c r="AJ4" s="710" t="s">
        <v>47</v>
      </c>
      <c r="AK4" s="711"/>
      <c r="AL4" s="712"/>
    </row>
    <row r="5" spans="2:62" ht="18.600000000000001" customHeight="1" x14ac:dyDescent="0.2">
      <c r="H5" s="158"/>
      <c r="AA5" s="713"/>
      <c r="AB5" s="714"/>
      <c r="AC5" s="715"/>
      <c r="AD5" s="713"/>
      <c r="AE5" s="714"/>
      <c r="AF5" s="715"/>
      <c r="AG5" s="713"/>
      <c r="AH5" s="714"/>
      <c r="AI5" s="715"/>
      <c r="AJ5" s="713"/>
      <c r="AK5" s="714"/>
      <c r="AL5" s="715"/>
    </row>
    <row r="6" spans="2:62" s="503" customFormat="1" ht="45" customHeight="1" x14ac:dyDescent="0.25">
      <c r="B6" s="402" t="s">
        <v>1603</v>
      </c>
      <c r="C6" s="403" t="s">
        <v>1600</v>
      </c>
      <c r="D6" s="403" t="s">
        <v>459</v>
      </c>
      <c r="E6" s="403" t="s">
        <v>1601</v>
      </c>
      <c r="F6" s="404" t="s">
        <v>1602</v>
      </c>
      <c r="G6" s="492" t="s">
        <v>1</v>
      </c>
      <c r="H6" s="196" t="s">
        <v>451</v>
      </c>
      <c r="I6" s="196" t="s">
        <v>449</v>
      </c>
      <c r="J6" s="196" t="s">
        <v>2085</v>
      </c>
      <c r="K6" s="196" t="s">
        <v>2086</v>
      </c>
      <c r="L6" s="196" t="s">
        <v>2087</v>
      </c>
      <c r="M6" s="196" t="s">
        <v>2088</v>
      </c>
      <c r="N6" s="196" t="s">
        <v>2089</v>
      </c>
      <c r="O6" s="196" t="s">
        <v>2090</v>
      </c>
      <c r="P6" s="196" t="s">
        <v>2091</v>
      </c>
      <c r="Q6" s="196" t="s">
        <v>2092</v>
      </c>
      <c r="R6" s="196" t="s">
        <v>2093</v>
      </c>
      <c r="S6" s="196" t="s">
        <v>2094</v>
      </c>
      <c r="T6" s="196" t="s">
        <v>2095</v>
      </c>
      <c r="U6" s="196" t="s">
        <v>2096</v>
      </c>
      <c r="V6" s="196" t="s">
        <v>52</v>
      </c>
      <c r="W6" s="660" t="s">
        <v>588</v>
      </c>
      <c r="X6" s="660" t="s">
        <v>590</v>
      </c>
      <c r="Y6" s="657" t="s">
        <v>589</v>
      </c>
      <c r="Z6" s="196" t="s">
        <v>430</v>
      </c>
      <c r="AA6" s="196" t="s">
        <v>2407</v>
      </c>
      <c r="AB6" s="656" t="s">
        <v>2408</v>
      </c>
      <c r="AC6" s="656" t="s">
        <v>2409</v>
      </c>
      <c r="AD6" s="196" t="s">
        <v>2410</v>
      </c>
      <c r="AE6" s="196" t="s">
        <v>2411</v>
      </c>
      <c r="AF6" s="196" t="s">
        <v>2412</v>
      </c>
      <c r="AG6" s="196" t="s">
        <v>2413</v>
      </c>
      <c r="AH6" s="196" t="s">
        <v>2414</v>
      </c>
      <c r="AI6" s="196" t="s">
        <v>2415</v>
      </c>
      <c r="AJ6" s="196" t="s">
        <v>2416</v>
      </c>
      <c r="AK6" s="638" t="s">
        <v>2417</v>
      </c>
      <c r="AL6" s="638" t="s">
        <v>2418</v>
      </c>
      <c r="AM6" s="641" t="s">
        <v>1654</v>
      </c>
      <c r="AN6" s="502"/>
      <c r="AO6" s="502"/>
      <c r="AP6" s="502"/>
      <c r="AQ6" s="502"/>
      <c r="AR6" s="502"/>
      <c r="AS6" s="502"/>
      <c r="AT6" s="502"/>
      <c r="AU6" s="502"/>
      <c r="AV6" s="502"/>
      <c r="AW6" s="502"/>
      <c r="AX6" s="502"/>
      <c r="AY6" s="502"/>
      <c r="AZ6" s="502"/>
      <c r="BA6" s="502"/>
      <c r="BB6" s="502"/>
      <c r="BC6" s="502"/>
      <c r="BD6" s="502"/>
      <c r="BE6" s="502"/>
      <c r="BF6" s="502"/>
      <c r="BG6" s="502"/>
      <c r="BH6" s="502"/>
      <c r="BI6" s="502"/>
      <c r="BJ6" s="502"/>
    </row>
    <row r="7" spans="2:62" s="483" customFormat="1" ht="45.75" customHeight="1" x14ac:dyDescent="0.2">
      <c r="B7" s="504"/>
      <c r="C7" s="504"/>
      <c r="D7" s="504"/>
      <c r="E7" s="504"/>
      <c r="F7" s="504"/>
      <c r="G7" s="462" t="s">
        <v>2180</v>
      </c>
      <c r="H7" s="462" t="str">
        <f>Tabla2[[#This Row],[Responsable ]]</f>
        <v>RRHH</v>
      </c>
      <c r="I7" s="450" t="s">
        <v>2241</v>
      </c>
      <c r="J7" s="561"/>
      <c r="K7" s="561"/>
      <c r="L7" s="586"/>
      <c r="M7" s="586"/>
      <c r="N7" s="586"/>
      <c r="O7" s="586"/>
      <c r="P7" s="586">
        <v>1</v>
      </c>
      <c r="Q7" s="586"/>
      <c r="R7" s="586"/>
      <c r="S7" s="586"/>
      <c r="T7" s="586"/>
      <c r="U7" s="586"/>
      <c r="V7" s="589" t="e">
        <v>#REF!</v>
      </c>
      <c r="W7" s="462" t="s">
        <v>435</v>
      </c>
      <c r="X7" s="462"/>
      <c r="Y7" s="658"/>
      <c r="Z7" s="588" t="s">
        <v>2126</v>
      </c>
      <c r="AA7" s="672"/>
      <c r="AB7" s="672"/>
      <c r="AC7" s="676">
        <v>1</v>
      </c>
      <c r="AD7" s="676"/>
      <c r="AE7" s="676"/>
      <c r="AF7" s="676">
        <v>1</v>
      </c>
      <c r="AG7" s="676"/>
      <c r="AH7" s="676"/>
      <c r="AI7" s="676">
        <v>1</v>
      </c>
      <c r="AJ7" s="676"/>
      <c r="AK7" s="676"/>
      <c r="AL7" s="676">
        <v>1</v>
      </c>
      <c r="AM7" s="640">
        <f>+Tabla2[[#This Row],[En.]]+Tabla2[[#This Row],[may]]+Tabla2[[#This Row],[Agos]]+Tabla2[[#This Row],[Nov]]</f>
        <v>0</v>
      </c>
      <c r="AN7" s="498"/>
      <c r="AO7" s="498"/>
      <c r="AP7" s="498"/>
      <c r="AQ7" s="498"/>
      <c r="AR7" s="498"/>
      <c r="AS7" s="498"/>
      <c r="AT7" s="498"/>
      <c r="AU7" s="498"/>
      <c r="AV7" s="498"/>
      <c r="AW7" s="498"/>
      <c r="AX7" s="498"/>
      <c r="AY7" s="498"/>
      <c r="AZ7" s="498"/>
      <c r="BA7" s="498"/>
      <c r="BB7" s="498"/>
      <c r="BC7" s="498"/>
      <c r="BD7" s="498"/>
      <c r="BE7" s="498"/>
      <c r="BF7" s="498"/>
      <c r="BG7" s="498"/>
      <c r="BH7" s="498"/>
      <c r="BI7" s="498"/>
      <c r="BJ7" s="498"/>
    </row>
    <row r="8" spans="2:62" s="483" customFormat="1" ht="36" customHeight="1" x14ac:dyDescent="0.2">
      <c r="B8" s="504"/>
      <c r="C8" s="504"/>
      <c r="D8" s="504"/>
      <c r="E8" s="504"/>
      <c r="F8" s="504"/>
      <c r="G8" s="462" t="str">
        <f>+G7</f>
        <v xml:space="preserve"> Programa de formación y Capacitación continua de los RRHH</v>
      </c>
      <c r="H8" s="462" t="str">
        <f>Tabla2[[#This Row],[Responsable ]]</f>
        <v>RRHH</v>
      </c>
      <c r="I8" s="450" t="s">
        <v>2242</v>
      </c>
      <c r="J8" s="561"/>
      <c r="K8" s="561"/>
      <c r="L8" s="586">
        <v>1</v>
      </c>
      <c r="M8" s="586">
        <v>1</v>
      </c>
      <c r="N8" s="586">
        <v>1</v>
      </c>
      <c r="O8" s="586">
        <v>1</v>
      </c>
      <c r="P8" s="586">
        <v>1</v>
      </c>
      <c r="Q8" s="586">
        <v>1</v>
      </c>
      <c r="R8" s="586">
        <v>1</v>
      </c>
      <c r="S8" s="586">
        <v>1</v>
      </c>
      <c r="T8" s="586">
        <v>1</v>
      </c>
      <c r="U8" s="586"/>
      <c r="V8" s="589" t="e">
        <v>#REF!</v>
      </c>
      <c r="W8" s="462" t="s">
        <v>1749</v>
      </c>
      <c r="X8" s="462" t="s">
        <v>435</v>
      </c>
      <c r="Y8" s="658"/>
      <c r="Z8" s="588" t="s">
        <v>2126</v>
      </c>
      <c r="AA8" s="672"/>
      <c r="AB8" s="672"/>
      <c r="AC8" s="676">
        <v>1</v>
      </c>
      <c r="AD8" s="676"/>
      <c r="AE8" s="676"/>
      <c r="AF8" s="676">
        <v>1</v>
      </c>
      <c r="AG8" s="676"/>
      <c r="AH8" s="676"/>
      <c r="AI8" s="676">
        <v>1</v>
      </c>
      <c r="AJ8" s="676"/>
      <c r="AK8" s="676"/>
      <c r="AL8" s="676">
        <v>1</v>
      </c>
      <c r="AM8" s="640">
        <f>+Tabla2[[#This Row],[En.]]+Tabla2[[#This Row],[may]]+Tabla2[[#This Row],[Agos]]+Tabla2[[#This Row],[Nov]]</f>
        <v>0</v>
      </c>
      <c r="AN8" s="498"/>
      <c r="AO8" s="498"/>
      <c r="AP8" s="498"/>
      <c r="AQ8" s="498"/>
      <c r="AR8" s="498"/>
      <c r="AS8" s="498"/>
      <c r="AT8" s="498"/>
      <c r="AU8" s="498"/>
      <c r="AV8" s="498"/>
      <c r="AW8" s="498"/>
      <c r="AX8" s="498"/>
      <c r="AY8" s="498"/>
      <c r="AZ8" s="498"/>
      <c r="BA8" s="498"/>
      <c r="BB8" s="498"/>
      <c r="BC8" s="498"/>
      <c r="BD8" s="498"/>
      <c r="BE8" s="498"/>
      <c r="BF8" s="498"/>
      <c r="BG8" s="498"/>
      <c r="BH8" s="498"/>
      <c r="BI8" s="498"/>
      <c r="BJ8" s="498"/>
    </row>
    <row r="9" spans="2:62" s="483" customFormat="1" ht="36" customHeight="1" x14ac:dyDescent="0.2">
      <c r="B9" s="504"/>
      <c r="C9" s="504"/>
      <c r="D9" s="504"/>
      <c r="E9" s="504"/>
      <c r="F9" s="504"/>
      <c r="G9" s="462" t="s">
        <v>2181</v>
      </c>
      <c r="H9" s="462" t="str">
        <f>Tabla2[[#This Row],[Responsable ]]</f>
        <v>RRHH</v>
      </c>
      <c r="I9" s="462" t="s">
        <v>2245</v>
      </c>
      <c r="J9" s="561"/>
      <c r="K9" s="561"/>
      <c r="L9" s="561"/>
      <c r="M9" s="561"/>
      <c r="N9" s="561"/>
      <c r="O9" s="561">
        <v>1</v>
      </c>
      <c r="P9" s="561"/>
      <c r="Q9" s="561"/>
      <c r="R9" s="561"/>
      <c r="S9" s="561"/>
      <c r="T9" s="561"/>
      <c r="U9" s="561"/>
      <c r="V9" s="589" t="e">
        <v>#REF!</v>
      </c>
      <c r="W9" s="462" t="s">
        <v>2427</v>
      </c>
      <c r="X9" s="462"/>
      <c r="Y9" s="658"/>
      <c r="Z9" s="588" t="s">
        <v>2126</v>
      </c>
      <c r="AA9" s="672"/>
      <c r="AB9" s="672"/>
      <c r="AC9" s="676">
        <v>1</v>
      </c>
      <c r="AD9" s="676"/>
      <c r="AE9" s="676"/>
      <c r="AF9" s="676">
        <v>1</v>
      </c>
      <c r="AG9" s="676"/>
      <c r="AH9" s="676"/>
      <c r="AI9" s="676">
        <v>1</v>
      </c>
      <c r="AJ9" s="676"/>
      <c r="AK9" s="676"/>
      <c r="AL9" s="676">
        <v>1</v>
      </c>
      <c r="AM9" s="640">
        <f>+Tabla2[[#This Row],[En.]]+Tabla2[[#This Row],[may]]+Tabla2[[#This Row],[Agos]]+Tabla2[[#This Row],[Nov]]</f>
        <v>0</v>
      </c>
      <c r="AN9" s="498"/>
      <c r="AO9" s="498"/>
      <c r="AP9" s="498"/>
      <c r="AQ9" s="498"/>
      <c r="AR9" s="498"/>
      <c r="AS9" s="498"/>
      <c r="AT9" s="498"/>
      <c r="AU9" s="498"/>
      <c r="AV9" s="498"/>
      <c r="AW9" s="498"/>
      <c r="AX9" s="498"/>
      <c r="AY9" s="498"/>
      <c r="AZ9" s="498"/>
      <c r="BA9" s="498"/>
      <c r="BB9" s="498"/>
      <c r="BC9" s="498"/>
      <c r="BD9" s="498"/>
      <c r="BE9" s="498"/>
      <c r="BF9" s="498"/>
      <c r="BG9" s="498"/>
      <c r="BH9" s="498"/>
      <c r="BI9" s="498"/>
      <c r="BJ9" s="498"/>
    </row>
    <row r="10" spans="2:62" s="483" customFormat="1" ht="36" customHeight="1" x14ac:dyDescent="0.2">
      <c r="B10" s="504"/>
      <c r="C10" s="504"/>
      <c r="D10" s="504"/>
      <c r="E10" s="504"/>
      <c r="F10" s="504"/>
      <c r="G10" s="462" t="s">
        <v>2250</v>
      </c>
      <c r="H10" s="462" t="str">
        <f>Tabla2[[#This Row],[Responsable ]]</f>
        <v>RRHH</v>
      </c>
      <c r="I10" s="462" t="s">
        <v>2251</v>
      </c>
      <c r="J10" s="561"/>
      <c r="K10" s="561"/>
      <c r="L10" s="561"/>
      <c r="M10" s="561"/>
      <c r="N10" s="561"/>
      <c r="O10" s="561">
        <v>1</v>
      </c>
      <c r="P10" s="561"/>
      <c r="Q10" s="561"/>
      <c r="R10" s="561"/>
      <c r="S10" s="561"/>
      <c r="T10" s="561"/>
      <c r="U10" s="561"/>
      <c r="V10" s="589" t="e">
        <v>#REF!</v>
      </c>
      <c r="W10" s="462" t="s">
        <v>440</v>
      </c>
      <c r="X10" s="462"/>
      <c r="Y10" s="658"/>
      <c r="Z10" s="588" t="s">
        <v>2126</v>
      </c>
      <c r="AA10" s="672"/>
      <c r="AB10" s="672"/>
      <c r="AC10" s="676">
        <v>1</v>
      </c>
      <c r="AD10" s="676"/>
      <c r="AE10" s="676"/>
      <c r="AF10" s="676">
        <v>1</v>
      </c>
      <c r="AG10" s="676"/>
      <c r="AH10" s="676"/>
      <c r="AI10" s="676">
        <v>1</v>
      </c>
      <c r="AJ10" s="676"/>
      <c r="AK10" s="676"/>
      <c r="AL10" s="676">
        <v>1</v>
      </c>
      <c r="AM10" s="640">
        <f>+Tabla2[[#This Row],[En.]]+Tabla2[[#This Row],[may]]+Tabla2[[#This Row],[Agos]]+Tabla2[[#This Row],[Nov]]</f>
        <v>0</v>
      </c>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row>
    <row r="11" spans="2:62" s="483" customFormat="1" ht="36" customHeight="1" x14ac:dyDescent="0.2">
      <c r="B11" s="504"/>
      <c r="C11" s="504"/>
      <c r="D11" s="504"/>
      <c r="E11" s="504"/>
      <c r="F11" s="504"/>
      <c r="G11" s="462" t="s">
        <v>2197</v>
      </c>
      <c r="H11" s="462" t="str">
        <f>Tabla2[[#This Row],[Responsable ]]</f>
        <v>RRHH</v>
      </c>
      <c r="I11" s="462" t="s">
        <v>2254</v>
      </c>
      <c r="J11" s="586"/>
      <c r="K11" s="586"/>
      <c r="L11" s="586"/>
      <c r="M11" s="586"/>
      <c r="N11" s="586"/>
      <c r="O11" s="586"/>
      <c r="P11" s="586"/>
      <c r="Q11" s="586"/>
      <c r="R11" s="586"/>
      <c r="S11" s="586"/>
      <c r="T11" s="586"/>
      <c r="U11" s="586"/>
      <c r="V11" s="587" t="e">
        <v>#REF!</v>
      </c>
      <c r="W11" s="462" t="s">
        <v>2427</v>
      </c>
      <c r="X11" s="462"/>
      <c r="Y11" s="658"/>
      <c r="Z11" s="588" t="s">
        <v>2126</v>
      </c>
      <c r="AA11" s="672"/>
      <c r="AB11" s="672"/>
      <c r="AC11" s="676">
        <v>1</v>
      </c>
      <c r="AD11" s="676"/>
      <c r="AE11" s="676"/>
      <c r="AF11" s="676">
        <v>1</v>
      </c>
      <c r="AG11" s="676"/>
      <c r="AH11" s="676"/>
      <c r="AI11" s="676">
        <v>1</v>
      </c>
      <c r="AJ11" s="676"/>
      <c r="AK11" s="676"/>
      <c r="AL11" s="676">
        <v>1</v>
      </c>
      <c r="AM11" s="640">
        <f>+Tabla2[[#This Row],[En.]]+Tabla2[[#This Row],[may]]+Tabla2[[#This Row],[Agos]]+Tabla2[[#This Row],[Nov]]</f>
        <v>0</v>
      </c>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row>
    <row r="12" spans="2:62" s="483" customFormat="1" ht="36" customHeight="1" x14ac:dyDescent="0.2">
      <c r="B12" s="504"/>
      <c r="C12" s="504"/>
      <c r="D12" s="504"/>
      <c r="E12" s="504"/>
      <c r="F12" s="504"/>
      <c r="G12" s="462" t="s">
        <v>2221</v>
      </c>
      <c r="H12" s="462" t="str">
        <f>Tabla2[[#This Row],[Responsable ]]</f>
        <v>DPSFS</v>
      </c>
      <c r="I12" s="462" t="s">
        <v>2262</v>
      </c>
      <c r="J12" s="586"/>
      <c r="K12" s="586"/>
      <c r="L12" s="586"/>
      <c r="M12" s="586"/>
      <c r="N12" s="586"/>
      <c r="O12" s="586"/>
      <c r="P12" s="586"/>
      <c r="Q12" s="586"/>
      <c r="R12" s="586"/>
      <c r="S12" s="586"/>
      <c r="T12" s="586"/>
      <c r="U12" s="586"/>
      <c r="V12" s="589" t="e">
        <v>#REF!</v>
      </c>
      <c r="W12" s="462" t="s">
        <v>441</v>
      </c>
      <c r="X12" s="462"/>
      <c r="Y12" s="658"/>
      <c r="Z12" s="588" t="s">
        <v>2167</v>
      </c>
      <c r="AA12" s="673"/>
      <c r="AB12" s="673"/>
      <c r="AC12" s="677"/>
      <c r="AD12" s="677"/>
      <c r="AE12" s="677"/>
      <c r="AF12" s="676">
        <v>1</v>
      </c>
      <c r="AG12" s="677"/>
      <c r="AH12" s="677"/>
      <c r="AI12" s="676">
        <v>1</v>
      </c>
      <c r="AJ12" s="677"/>
      <c r="AK12" s="677"/>
      <c r="AL12" s="676">
        <v>1</v>
      </c>
      <c r="AM12" s="640">
        <f>+Tabla2[[#This Row],[En.]]+Tabla2[[#This Row],[may]]+Tabla2[[#This Row],[Agos]]+Tabla2[[#This Row],[Nov]]</f>
        <v>0</v>
      </c>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row>
    <row r="13" spans="2:62" s="483" customFormat="1" ht="36" customHeight="1" x14ac:dyDescent="0.2">
      <c r="B13" s="504"/>
      <c r="C13" s="504"/>
      <c r="D13" s="504"/>
      <c r="E13" s="504"/>
      <c r="F13" s="504"/>
      <c r="G13" s="462" t="s">
        <v>2222</v>
      </c>
      <c r="H13" s="462" t="str">
        <f>Tabla2[[#This Row],[Responsable ]]</f>
        <v>DPSVDS</v>
      </c>
      <c r="I13" s="462" t="s">
        <v>2272</v>
      </c>
      <c r="J13" s="586">
        <v>1</v>
      </c>
      <c r="K13" s="586">
        <v>1</v>
      </c>
      <c r="L13" s="586">
        <v>1</v>
      </c>
      <c r="M13" s="586">
        <v>1</v>
      </c>
      <c r="N13" s="586">
        <v>1</v>
      </c>
      <c r="O13" s="586">
        <v>1</v>
      </c>
      <c r="P13" s="586">
        <v>1</v>
      </c>
      <c r="Q13" s="586">
        <v>1</v>
      </c>
      <c r="R13" s="586">
        <v>1</v>
      </c>
      <c r="S13" s="586">
        <v>1</v>
      </c>
      <c r="T13" s="586">
        <v>1</v>
      </c>
      <c r="U13" s="586">
        <v>1</v>
      </c>
      <c r="V13" s="589" t="e">
        <v>#REF!</v>
      </c>
      <c r="W13" s="462" t="s">
        <v>2260</v>
      </c>
      <c r="X13" s="462" t="s">
        <v>2270</v>
      </c>
      <c r="Y13" s="658" t="s">
        <v>2271</v>
      </c>
      <c r="Z13" s="588" t="s">
        <v>2173</v>
      </c>
      <c r="AA13" s="673"/>
      <c r="AB13" s="673"/>
      <c r="AC13" s="676">
        <v>1</v>
      </c>
      <c r="AD13" s="677"/>
      <c r="AE13" s="677"/>
      <c r="AF13" s="676">
        <v>1</v>
      </c>
      <c r="AG13" s="677"/>
      <c r="AH13" s="677"/>
      <c r="AI13" s="676">
        <v>1</v>
      </c>
      <c r="AJ13" s="677"/>
      <c r="AK13" s="677"/>
      <c r="AL13" s="676">
        <v>1</v>
      </c>
      <c r="AM13" s="640">
        <f>+Tabla2[[#This Row],[En.]]+Tabla2[[#This Row],[may]]+Tabla2[[#This Row],[Agos]]+Tabla2[[#This Row],[Nov]]</f>
        <v>0</v>
      </c>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row>
    <row r="14" spans="2:62" s="483" customFormat="1" ht="36" customHeight="1" x14ac:dyDescent="0.2">
      <c r="B14" s="504"/>
      <c r="C14" s="504"/>
      <c r="D14" s="504"/>
      <c r="E14" s="504"/>
      <c r="F14" s="504"/>
      <c r="G14" s="462" t="s">
        <v>2226</v>
      </c>
      <c r="H14" s="462" t="str">
        <f>Tabla2[[#This Row],[Responsable ]]</f>
        <v>DPSVDS</v>
      </c>
      <c r="I14" s="462" t="s">
        <v>2267</v>
      </c>
      <c r="J14" s="586"/>
      <c r="K14" s="586"/>
      <c r="L14" s="586"/>
      <c r="M14" s="586"/>
      <c r="N14" s="586"/>
      <c r="O14" s="586"/>
      <c r="P14" s="586"/>
      <c r="Q14" s="586"/>
      <c r="R14" s="586"/>
      <c r="S14" s="586"/>
      <c r="T14" s="586"/>
      <c r="U14" s="586"/>
      <c r="V14" s="589" t="e">
        <v>#REF!</v>
      </c>
      <c r="W14" s="462"/>
      <c r="X14" s="462"/>
      <c r="Y14" s="658"/>
      <c r="Z14" s="588" t="s">
        <v>2173</v>
      </c>
      <c r="AA14" s="673"/>
      <c r="AB14" s="672"/>
      <c r="AC14" s="676"/>
      <c r="AD14" s="676"/>
      <c r="AE14" s="677"/>
      <c r="AF14" s="676">
        <v>1</v>
      </c>
      <c r="AG14" s="677"/>
      <c r="AH14" s="677"/>
      <c r="AI14" s="676">
        <v>1</v>
      </c>
      <c r="AJ14" s="677"/>
      <c r="AK14" s="677"/>
      <c r="AL14" s="676">
        <v>1</v>
      </c>
      <c r="AM14" s="640">
        <f>+Tabla2[[#This Row],[En.]]+Tabla2[[#This Row],[may]]+Tabla2[[#This Row],[Agos]]+Tabla2[[#This Row],[Nov]]</f>
        <v>0</v>
      </c>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row>
    <row r="15" spans="2:62" s="483" customFormat="1" ht="36" customHeight="1" x14ac:dyDescent="0.2">
      <c r="B15" s="504"/>
      <c r="C15" s="504"/>
      <c r="D15" s="504"/>
      <c r="E15" s="504"/>
      <c r="F15" s="504"/>
      <c r="G15" s="462" t="s">
        <v>2214</v>
      </c>
      <c r="H15" s="462" t="str">
        <f>Tabla2[[#This Row],[Responsable ]]</f>
        <v>DPSVDS</v>
      </c>
      <c r="I15" s="462" t="s">
        <v>2263</v>
      </c>
      <c r="J15" s="586"/>
      <c r="K15" s="586"/>
      <c r="L15" s="586">
        <v>1</v>
      </c>
      <c r="M15" s="586"/>
      <c r="N15" s="586"/>
      <c r="O15" s="586">
        <v>1</v>
      </c>
      <c r="P15" s="586"/>
      <c r="Q15" s="586"/>
      <c r="R15" s="586">
        <v>1</v>
      </c>
      <c r="S15" s="586"/>
      <c r="T15" s="586"/>
      <c r="U15" s="586">
        <v>1</v>
      </c>
      <c r="V15" s="589" t="e">
        <v>#REF!</v>
      </c>
      <c r="W15" s="462" t="s">
        <v>2264</v>
      </c>
      <c r="X15" s="462"/>
      <c r="Y15" s="658"/>
      <c r="Z15" s="588" t="s">
        <v>2173</v>
      </c>
      <c r="AA15" s="672"/>
      <c r="AB15" s="672"/>
      <c r="AC15" s="676">
        <v>1</v>
      </c>
      <c r="AD15" s="676"/>
      <c r="AE15" s="676"/>
      <c r="AF15" s="676">
        <v>1</v>
      </c>
      <c r="AG15" s="676"/>
      <c r="AH15" s="676"/>
      <c r="AI15" s="676">
        <v>1</v>
      </c>
      <c r="AJ15" s="676"/>
      <c r="AK15" s="676"/>
      <c r="AL15" s="676">
        <v>1</v>
      </c>
      <c r="AM15" s="640">
        <f>+Tabla2[[#This Row],[En.]]+Tabla2[[#This Row],[may]]+Tabla2[[#This Row],[Agos]]+Tabla2[[#This Row],[Nov]]</f>
        <v>0</v>
      </c>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row>
    <row r="16" spans="2:62" s="483" customFormat="1" ht="36" customHeight="1" x14ac:dyDescent="0.2">
      <c r="B16" s="504"/>
      <c r="C16" s="504"/>
      <c r="D16" s="504"/>
      <c r="E16" s="504"/>
      <c r="F16" s="504"/>
      <c r="G16" s="462" t="s">
        <v>2287</v>
      </c>
      <c r="H16" s="462" t="str">
        <f>Tabla2[[#This Row],[Responsable ]]</f>
        <v>DEMD</v>
      </c>
      <c r="I16" s="588" t="s">
        <v>2288</v>
      </c>
      <c r="J16" s="591"/>
      <c r="K16" s="591"/>
      <c r="L16" s="591"/>
      <c r="M16" s="591"/>
      <c r="N16" s="591"/>
      <c r="O16" s="591"/>
      <c r="P16" s="591"/>
      <c r="Q16" s="591"/>
      <c r="R16" s="591"/>
      <c r="S16" s="591"/>
      <c r="T16" s="591"/>
      <c r="U16" s="591"/>
      <c r="V16" s="587">
        <f>SUM(Tabla2[[#This Row],[1]:[12]])</f>
        <v>0</v>
      </c>
      <c r="W16" s="462" t="s">
        <v>1755</v>
      </c>
      <c r="X16" s="462" t="s">
        <v>440</v>
      </c>
      <c r="Y16" s="658"/>
      <c r="Z16" s="588" t="s">
        <v>2161</v>
      </c>
      <c r="AA16" s="673"/>
      <c r="AB16" s="673"/>
      <c r="AC16" s="676"/>
      <c r="AD16" s="677"/>
      <c r="AE16" s="677"/>
      <c r="AF16" s="676"/>
      <c r="AG16" s="677"/>
      <c r="AH16" s="677"/>
      <c r="AI16" s="676">
        <v>1</v>
      </c>
      <c r="AJ16" s="676"/>
      <c r="AK16" s="677"/>
      <c r="AL16" s="676">
        <v>1</v>
      </c>
      <c r="AM16" s="640">
        <f>+Tabla2[[#This Row],[En.]]+Tabla2[[#This Row],[may]]+Tabla2[[#This Row],[Agos]]+Tabla2[[#This Row],[Nov]]</f>
        <v>0</v>
      </c>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row>
    <row r="17" spans="2:62" s="483" customFormat="1" ht="36" customHeight="1" x14ac:dyDescent="0.2">
      <c r="B17" s="504"/>
      <c r="C17" s="504"/>
      <c r="D17" s="504"/>
      <c r="E17" s="504"/>
      <c r="F17" s="504"/>
      <c r="G17" s="462" t="s">
        <v>2361</v>
      </c>
      <c r="H17" s="450"/>
      <c r="I17" s="462" t="s">
        <v>2362</v>
      </c>
      <c r="J17" s="591"/>
      <c r="K17" s="591"/>
      <c r="L17" s="591"/>
      <c r="M17" s="591"/>
      <c r="N17" s="591"/>
      <c r="O17" s="591"/>
      <c r="P17" s="591"/>
      <c r="Q17" s="591"/>
      <c r="R17" s="591"/>
      <c r="S17" s="591"/>
      <c r="T17" s="591"/>
      <c r="U17" s="591"/>
      <c r="V17" s="587">
        <f>SUM(Tabla2[[#This Row],[1]:[12]])</f>
        <v>0</v>
      </c>
      <c r="W17" s="462" t="s">
        <v>1755</v>
      </c>
      <c r="X17" s="462"/>
      <c r="Y17" s="658"/>
      <c r="Z17" s="497" t="s">
        <v>1866</v>
      </c>
      <c r="AA17" s="673"/>
      <c r="AB17" s="673"/>
      <c r="AC17" s="676"/>
      <c r="AD17" s="677"/>
      <c r="AE17" s="677"/>
      <c r="AF17" s="676"/>
      <c r="AG17" s="677"/>
      <c r="AH17" s="677"/>
      <c r="AI17" s="676">
        <v>1</v>
      </c>
      <c r="AJ17" s="676"/>
      <c r="AK17" s="677"/>
      <c r="AL17" s="676">
        <v>1</v>
      </c>
      <c r="AM17" s="640">
        <f>+Tabla2[[#This Row],[En.]]+Tabla2[[#This Row],[may]]+Tabla2[[#This Row],[Agos]]+Tabla2[[#This Row],[Nov]]</f>
        <v>0</v>
      </c>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row>
    <row r="18" spans="2:62" s="483" customFormat="1" ht="36" customHeight="1" x14ac:dyDescent="0.2">
      <c r="B18" s="504"/>
      <c r="C18" s="504"/>
      <c r="D18" s="504"/>
      <c r="E18" s="504"/>
      <c r="F18" s="504"/>
      <c r="G18" s="462" t="s">
        <v>2363</v>
      </c>
      <c r="H18" s="450"/>
      <c r="I18" s="462" t="s">
        <v>2364</v>
      </c>
      <c r="J18" s="591"/>
      <c r="K18" s="591"/>
      <c r="L18" s="591"/>
      <c r="M18" s="591"/>
      <c r="N18" s="591"/>
      <c r="O18" s="591"/>
      <c r="P18" s="591"/>
      <c r="Q18" s="591"/>
      <c r="R18" s="591"/>
      <c r="S18" s="591"/>
      <c r="T18" s="591"/>
      <c r="U18" s="591"/>
      <c r="V18" s="587">
        <f>SUM(Tabla2[[#This Row],[1]:[12]])</f>
        <v>0</v>
      </c>
      <c r="W18" s="462" t="s">
        <v>1755</v>
      </c>
      <c r="X18" s="462"/>
      <c r="Y18" s="658"/>
      <c r="Z18" s="497" t="s">
        <v>1866</v>
      </c>
      <c r="AA18" s="673"/>
      <c r="AB18" s="673"/>
      <c r="AC18" s="676">
        <v>1</v>
      </c>
      <c r="AD18" s="677"/>
      <c r="AE18" s="677"/>
      <c r="AF18" s="676">
        <v>1</v>
      </c>
      <c r="AG18" s="677"/>
      <c r="AH18" s="677"/>
      <c r="AI18" s="676">
        <v>1</v>
      </c>
      <c r="AJ18" s="676"/>
      <c r="AK18" s="677"/>
      <c r="AL18" s="676">
        <v>1</v>
      </c>
      <c r="AM18" s="640">
        <f>+Tabla2[[#This Row],[En.]]+Tabla2[[#This Row],[may]]+Tabla2[[#This Row],[Agos]]+Tabla2[[#This Row],[Nov]]</f>
        <v>0</v>
      </c>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row>
    <row r="19" spans="2:62" s="483" customFormat="1" ht="36" customHeight="1" x14ac:dyDescent="0.2">
      <c r="B19" s="504"/>
      <c r="C19" s="504"/>
      <c r="D19" s="504"/>
      <c r="E19" s="504"/>
      <c r="F19" s="504"/>
      <c r="G19" s="462" t="s">
        <v>2366</v>
      </c>
      <c r="H19" s="450"/>
      <c r="I19" s="462" t="s">
        <v>2367</v>
      </c>
      <c r="J19" s="591"/>
      <c r="K19" s="591"/>
      <c r="L19" s="591"/>
      <c r="M19" s="591"/>
      <c r="N19" s="591"/>
      <c r="O19" s="591"/>
      <c r="P19" s="591"/>
      <c r="Q19" s="591"/>
      <c r="R19" s="591"/>
      <c r="S19" s="591"/>
      <c r="T19" s="591"/>
      <c r="U19" s="591"/>
      <c r="V19" s="587">
        <f>SUM(Tabla2[[#This Row],[1]:[12]])</f>
        <v>0</v>
      </c>
      <c r="W19" s="462" t="s">
        <v>1755</v>
      </c>
      <c r="X19" s="462"/>
      <c r="Y19" s="658"/>
      <c r="Z19" s="497" t="s">
        <v>1866</v>
      </c>
      <c r="AA19" s="673"/>
      <c r="AB19" s="673"/>
      <c r="AC19" s="677"/>
      <c r="AD19" s="677"/>
      <c r="AE19" s="677"/>
      <c r="AF19" s="677"/>
      <c r="AG19" s="677"/>
      <c r="AH19" s="677"/>
      <c r="AI19" s="676">
        <v>1</v>
      </c>
      <c r="AJ19" s="676"/>
      <c r="AK19" s="677"/>
      <c r="AL19" s="676">
        <v>1</v>
      </c>
      <c r="AM19" s="640">
        <f>+Tabla2[[#This Row],[En.]]+Tabla2[[#This Row],[may]]+Tabla2[[#This Row],[Agos]]+Tabla2[[#This Row],[Nov]]</f>
        <v>0</v>
      </c>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row>
    <row r="20" spans="2:62" s="483" customFormat="1" ht="36" customHeight="1" x14ac:dyDescent="0.2">
      <c r="B20" s="504"/>
      <c r="C20" s="504"/>
      <c r="D20" s="504"/>
      <c r="E20" s="504"/>
      <c r="F20" s="504"/>
      <c r="G20" s="462" t="s">
        <v>2372</v>
      </c>
      <c r="H20" s="450"/>
      <c r="I20" s="462" t="s">
        <v>2400</v>
      </c>
      <c r="J20" s="591"/>
      <c r="K20" s="591"/>
      <c r="L20" s="591"/>
      <c r="M20" s="591"/>
      <c r="N20" s="591"/>
      <c r="O20" s="591"/>
      <c r="P20" s="591"/>
      <c r="Q20" s="591"/>
      <c r="R20" s="591"/>
      <c r="S20" s="591"/>
      <c r="T20" s="591"/>
      <c r="U20" s="591"/>
      <c r="V20" s="587">
        <f>SUM(Tabla2[[#This Row],[1]:[12]])</f>
        <v>0</v>
      </c>
      <c r="W20" s="462" t="s">
        <v>1755</v>
      </c>
      <c r="X20" s="462"/>
      <c r="Y20" s="658"/>
      <c r="Z20" s="497" t="s">
        <v>1866</v>
      </c>
      <c r="AA20" s="673"/>
      <c r="AB20" s="673"/>
      <c r="AC20" s="676"/>
      <c r="AD20" s="677"/>
      <c r="AE20" s="677"/>
      <c r="AF20" s="676"/>
      <c r="AG20" s="677"/>
      <c r="AH20" s="677"/>
      <c r="AI20" s="676">
        <v>1</v>
      </c>
      <c r="AJ20" s="676"/>
      <c r="AK20" s="677"/>
      <c r="AL20" s="676">
        <v>1</v>
      </c>
      <c r="AM20" s="640">
        <f>+Tabla2[[#This Row],[En.]]+Tabla2[[#This Row],[may]]+Tabla2[[#This Row],[Agos]]+Tabla2[[#This Row],[Nov]]</f>
        <v>0</v>
      </c>
      <c r="AN20" s="498"/>
      <c r="AO20" s="498"/>
      <c r="AP20" s="498"/>
      <c r="AQ20" s="498"/>
      <c r="AR20" s="498"/>
      <c r="AS20" s="498"/>
      <c r="AT20" s="498"/>
      <c r="AU20" s="498"/>
      <c r="AV20" s="498"/>
      <c r="AW20" s="498"/>
      <c r="AX20" s="498"/>
      <c r="AY20" s="498"/>
      <c r="AZ20" s="498"/>
      <c r="BA20" s="498"/>
      <c r="BB20" s="498"/>
      <c r="BC20" s="498"/>
      <c r="BD20" s="498"/>
      <c r="BE20" s="498"/>
      <c r="BF20" s="498"/>
      <c r="BG20" s="498"/>
      <c r="BH20" s="498"/>
      <c r="BI20" s="498"/>
      <c r="BJ20" s="498"/>
    </row>
    <row r="21" spans="2:62" s="483" customFormat="1" ht="36" customHeight="1" x14ac:dyDescent="0.2">
      <c r="B21" s="504"/>
      <c r="C21" s="504"/>
      <c r="D21" s="504"/>
      <c r="E21" s="504"/>
      <c r="F21" s="504"/>
      <c r="G21" s="462" t="str">
        <f>+G20</f>
        <v>Plan de Educación en Seguridad Social</v>
      </c>
      <c r="H21" s="462"/>
      <c r="I21" s="588" t="s">
        <v>2401</v>
      </c>
      <c r="J21" s="591"/>
      <c r="K21" s="591"/>
      <c r="L21" s="591"/>
      <c r="M21" s="591"/>
      <c r="N21" s="591"/>
      <c r="O21" s="591"/>
      <c r="P21" s="591"/>
      <c r="Q21" s="591"/>
      <c r="R21" s="591"/>
      <c r="S21" s="591"/>
      <c r="T21" s="591"/>
      <c r="U21" s="591"/>
      <c r="V21" s="587">
        <f>SUM(Tabla2[[#This Row],[1]:[12]])</f>
        <v>0</v>
      </c>
      <c r="W21" s="462" t="s">
        <v>1755</v>
      </c>
      <c r="X21" s="462"/>
      <c r="Y21" s="658"/>
      <c r="Z21" s="497" t="s">
        <v>1866</v>
      </c>
      <c r="AA21" s="673"/>
      <c r="AB21" s="673"/>
      <c r="AC21" s="676"/>
      <c r="AD21" s="677"/>
      <c r="AE21" s="677"/>
      <c r="AF21" s="676"/>
      <c r="AG21" s="677"/>
      <c r="AH21" s="677"/>
      <c r="AI21" s="676">
        <v>1</v>
      </c>
      <c r="AJ21" s="676"/>
      <c r="AK21" s="677"/>
      <c r="AL21" s="676">
        <v>1</v>
      </c>
      <c r="AM21" s="640">
        <f>+Tabla2[[#This Row],[En.]]+Tabla2[[#This Row],[may]]+Tabla2[[#This Row],[Agos]]+Tabla2[[#This Row],[Nov]]</f>
        <v>0</v>
      </c>
      <c r="AN21" s="498"/>
      <c r="AO21" s="498"/>
      <c r="AP21" s="498"/>
      <c r="AQ21" s="498"/>
      <c r="AR21" s="498"/>
      <c r="AS21" s="498"/>
      <c r="AT21" s="498"/>
      <c r="AU21" s="498"/>
      <c r="AV21" s="498"/>
      <c r="AW21" s="498"/>
      <c r="AX21" s="498"/>
      <c r="AY21" s="498"/>
      <c r="AZ21" s="498"/>
      <c r="BA21" s="498"/>
      <c r="BB21" s="498"/>
      <c r="BC21" s="498"/>
      <c r="BD21" s="498"/>
      <c r="BE21" s="498"/>
      <c r="BF21" s="498"/>
      <c r="BG21" s="498"/>
      <c r="BH21" s="498"/>
      <c r="BI21" s="498"/>
      <c r="BJ21" s="498"/>
    </row>
    <row r="22" spans="2:62" s="483" customFormat="1" ht="36" customHeight="1" x14ac:dyDescent="0.2">
      <c r="B22" s="504"/>
      <c r="C22" s="504"/>
      <c r="D22" s="504"/>
      <c r="E22" s="504"/>
      <c r="F22" s="504"/>
      <c r="G22" s="462" t="s">
        <v>2176</v>
      </c>
      <c r="H22" s="462" t="str">
        <f>Tabla2[[#This Row],[Responsable ]]&amp;" "&amp;LEFT(Tabla2[[#This Row],[Productos ]],8)&amp;1</f>
        <v>DCOM 6.1.1.1 1</v>
      </c>
      <c r="I22" s="462" t="s">
        <v>2189</v>
      </c>
      <c r="J22" s="586">
        <v>2</v>
      </c>
      <c r="K22" s="586">
        <v>2</v>
      </c>
      <c r="L22" s="586">
        <v>2</v>
      </c>
      <c r="M22" s="586">
        <v>2</v>
      </c>
      <c r="N22" s="586">
        <v>2</v>
      </c>
      <c r="O22" s="586">
        <v>2</v>
      </c>
      <c r="P22" s="586">
        <v>2</v>
      </c>
      <c r="Q22" s="586">
        <v>2</v>
      </c>
      <c r="R22" s="586">
        <v>2</v>
      </c>
      <c r="S22" s="586">
        <v>2</v>
      </c>
      <c r="T22" s="586">
        <v>2</v>
      </c>
      <c r="U22" s="586">
        <v>2</v>
      </c>
      <c r="V22" s="587">
        <f>SUM(Tabla2[[#This Row],[1]:[12]])</f>
        <v>24</v>
      </c>
      <c r="W22" s="462" t="s">
        <v>431</v>
      </c>
      <c r="X22" s="462" t="s">
        <v>1756</v>
      </c>
      <c r="Y22" s="658"/>
      <c r="Z22" s="588" t="s">
        <v>2110</v>
      </c>
      <c r="AA22" s="672"/>
      <c r="AB22" s="672"/>
      <c r="AC22" s="676">
        <v>1</v>
      </c>
      <c r="AD22" s="676"/>
      <c r="AE22" s="676"/>
      <c r="AF22" s="676">
        <v>1</v>
      </c>
      <c r="AG22" s="676"/>
      <c r="AH22" s="676"/>
      <c r="AI22" s="676">
        <v>1</v>
      </c>
      <c r="AJ22" s="676"/>
      <c r="AK22" s="676"/>
      <c r="AL22" s="676">
        <v>1</v>
      </c>
      <c r="AM22" s="640">
        <f>+Tabla2[[#This Row],[En.]]+Tabla2[[#This Row],[may]]+Tabla2[[#This Row],[Agos]]+Tabla2[[#This Row],[Nov]]</f>
        <v>0</v>
      </c>
      <c r="AN22" s="498"/>
      <c r="AO22" s="498"/>
      <c r="AP22" s="498"/>
      <c r="AQ22" s="498"/>
      <c r="AR22" s="498"/>
      <c r="AS22" s="498"/>
      <c r="AT22" s="498"/>
      <c r="AU22" s="498"/>
      <c r="AV22" s="498"/>
      <c r="AW22" s="498"/>
      <c r="AX22" s="498"/>
      <c r="AY22" s="498"/>
      <c r="AZ22" s="498"/>
      <c r="BA22" s="498"/>
      <c r="BB22" s="498"/>
      <c r="BC22" s="498"/>
      <c r="BD22" s="498"/>
      <c r="BE22" s="498"/>
      <c r="BF22" s="498"/>
      <c r="BG22" s="498"/>
      <c r="BH22" s="498"/>
      <c r="BI22" s="498"/>
      <c r="BJ22" s="498"/>
    </row>
    <row r="23" spans="2:62" s="483" customFormat="1" ht="36" customHeight="1" x14ac:dyDescent="0.2">
      <c r="B23" s="504"/>
      <c r="C23" s="504"/>
      <c r="D23" s="504"/>
      <c r="E23" s="504"/>
      <c r="F23" s="504"/>
      <c r="G23" s="462" t="s">
        <v>2194</v>
      </c>
      <c r="H23" s="462" t="str">
        <f>Tabla2[[#This Row],[Responsable ]]&amp;" "&amp;LEFT(Tabla2[[#This Row],[Productos ]],8)&amp;2</f>
        <v>DCOM 6.1.1.2 2</v>
      </c>
      <c r="I23" s="462" t="s">
        <v>2190</v>
      </c>
      <c r="J23" s="586">
        <v>1</v>
      </c>
      <c r="K23" s="586">
        <v>1</v>
      </c>
      <c r="L23" s="586">
        <v>1</v>
      </c>
      <c r="M23" s="586">
        <v>1</v>
      </c>
      <c r="N23" s="586">
        <v>1</v>
      </c>
      <c r="O23" s="586">
        <v>1</v>
      </c>
      <c r="P23" s="586">
        <v>1</v>
      </c>
      <c r="Q23" s="586">
        <v>1</v>
      </c>
      <c r="R23" s="586">
        <v>1</v>
      </c>
      <c r="S23" s="586">
        <v>1</v>
      </c>
      <c r="T23" s="586">
        <v>1</v>
      </c>
      <c r="U23" s="586">
        <v>1</v>
      </c>
      <c r="V23" s="587">
        <f>SUM(Tabla2[[#This Row],[1]:[12]])</f>
        <v>12</v>
      </c>
      <c r="W23" s="462" t="s">
        <v>431</v>
      </c>
      <c r="X23" s="462" t="s">
        <v>1756</v>
      </c>
      <c r="Y23" s="658"/>
      <c r="Z23" s="588" t="s">
        <v>2110</v>
      </c>
      <c r="AA23" s="672"/>
      <c r="AB23" s="672"/>
      <c r="AC23" s="676">
        <v>1</v>
      </c>
      <c r="AD23" s="676"/>
      <c r="AE23" s="676"/>
      <c r="AF23" s="676">
        <v>1</v>
      </c>
      <c r="AG23" s="676"/>
      <c r="AH23" s="676"/>
      <c r="AI23" s="676">
        <v>1</v>
      </c>
      <c r="AJ23" s="676"/>
      <c r="AK23" s="676"/>
      <c r="AL23" s="676">
        <v>1</v>
      </c>
      <c r="AM23" s="640">
        <f>+Tabla2[[#This Row],[En.]]+Tabla2[[#This Row],[may]]+Tabla2[[#This Row],[Agos]]+Tabla2[[#This Row],[Nov]]</f>
        <v>0</v>
      </c>
      <c r="AN23" s="498"/>
      <c r="AO23" s="498"/>
      <c r="AP23" s="498"/>
      <c r="AQ23" s="498"/>
      <c r="AR23" s="498"/>
      <c r="AS23" s="498"/>
      <c r="AT23" s="498"/>
      <c r="AU23" s="498"/>
      <c r="AV23" s="498"/>
      <c r="AW23" s="498"/>
      <c r="AX23" s="498"/>
      <c r="AY23" s="498"/>
      <c r="AZ23" s="498"/>
      <c r="BA23" s="498"/>
      <c r="BB23" s="498"/>
      <c r="BC23" s="498"/>
      <c r="BD23" s="498"/>
      <c r="BE23" s="498"/>
      <c r="BF23" s="498"/>
      <c r="BG23" s="498"/>
      <c r="BH23" s="498"/>
      <c r="BI23" s="498"/>
      <c r="BJ23" s="498"/>
    </row>
    <row r="24" spans="2:62" s="483" customFormat="1" ht="36" customHeight="1" x14ac:dyDescent="0.2">
      <c r="B24" s="504"/>
      <c r="C24" s="504"/>
      <c r="D24" s="504"/>
      <c r="E24" s="504"/>
      <c r="F24" s="504"/>
      <c r="G24" s="462" t="s">
        <v>2179</v>
      </c>
      <c r="H24" s="462" t="str">
        <f>Tabla2[[#This Row],[Responsable ]]</f>
        <v>DADM</v>
      </c>
      <c r="I24" s="452" t="s">
        <v>2231</v>
      </c>
      <c r="J24" s="591"/>
      <c r="K24" s="591"/>
      <c r="L24" s="591">
        <v>1</v>
      </c>
      <c r="M24" s="591"/>
      <c r="N24" s="591"/>
      <c r="O24" s="591">
        <v>1</v>
      </c>
      <c r="P24" s="591"/>
      <c r="Q24" s="591"/>
      <c r="R24" s="591">
        <v>1</v>
      </c>
      <c r="S24" s="591"/>
      <c r="T24" s="591"/>
      <c r="U24" s="591">
        <v>1</v>
      </c>
      <c r="V24" s="587" t="e">
        <v>#REF!</v>
      </c>
      <c r="W24" s="462" t="s">
        <v>431</v>
      </c>
      <c r="X24" s="462"/>
      <c r="Y24" s="658"/>
      <c r="Z24" s="588" t="s">
        <v>2133</v>
      </c>
      <c r="AA24" s="672"/>
      <c r="AB24" s="672"/>
      <c r="AC24" s="676">
        <v>1</v>
      </c>
      <c r="AD24" s="676"/>
      <c r="AE24" s="676"/>
      <c r="AF24" s="676">
        <v>1</v>
      </c>
      <c r="AG24" s="676"/>
      <c r="AH24" s="676"/>
      <c r="AI24" s="676">
        <v>1</v>
      </c>
      <c r="AJ24" s="676"/>
      <c r="AK24" s="676"/>
      <c r="AL24" s="676">
        <v>1</v>
      </c>
      <c r="AM24" s="640">
        <f>+Tabla2[[#This Row],[En.]]+Tabla2[[#This Row],[may]]+Tabla2[[#This Row],[Agos]]+Tabla2[[#This Row],[Nov]]</f>
        <v>0</v>
      </c>
      <c r="AN24" s="498"/>
      <c r="AO24" s="498"/>
      <c r="AP24" s="498"/>
      <c r="AQ24" s="498"/>
      <c r="AR24" s="498"/>
      <c r="AS24" s="498"/>
      <c r="AT24" s="498"/>
      <c r="AU24" s="498"/>
      <c r="AV24" s="498"/>
      <c r="AW24" s="498"/>
      <c r="AX24" s="498"/>
      <c r="AY24" s="498"/>
      <c r="AZ24" s="498"/>
      <c r="BA24" s="498"/>
      <c r="BB24" s="498"/>
      <c r="BC24" s="498"/>
      <c r="BD24" s="498"/>
      <c r="BE24" s="498"/>
      <c r="BF24" s="498"/>
      <c r="BG24" s="498"/>
      <c r="BH24" s="498"/>
      <c r="BI24" s="498"/>
      <c r="BJ24" s="498"/>
    </row>
    <row r="25" spans="2:62" s="483" customFormat="1" ht="36" customHeight="1" x14ac:dyDescent="0.2">
      <c r="B25" s="504"/>
      <c r="C25" s="504"/>
      <c r="D25" s="504"/>
      <c r="E25" s="504"/>
      <c r="F25" s="504"/>
      <c r="G25" s="462" t="s">
        <v>2179</v>
      </c>
      <c r="H25" s="462" t="str">
        <f>Tabla2[[#This Row],[Responsable ]]</f>
        <v>DADM</v>
      </c>
      <c r="I25" s="452" t="s">
        <v>2232</v>
      </c>
      <c r="J25" s="591"/>
      <c r="K25" s="591"/>
      <c r="L25" s="591">
        <v>1</v>
      </c>
      <c r="M25" s="591"/>
      <c r="N25" s="591"/>
      <c r="O25" s="591">
        <v>1</v>
      </c>
      <c r="P25" s="591"/>
      <c r="Q25" s="591"/>
      <c r="R25" s="591">
        <v>1</v>
      </c>
      <c r="S25" s="591"/>
      <c r="T25" s="591"/>
      <c r="U25" s="591">
        <v>1</v>
      </c>
      <c r="V25" s="587" t="e">
        <v>#REF!</v>
      </c>
      <c r="W25" s="462" t="s">
        <v>440</v>
      </c>
      <c r="X25" s="462"/>
      <c r="Y25" s="658"/>
      <c r="Z25" s="588" t="s">
        <v>2133</v>
      </c>
      <c r="AA25" s="672"/>
      <c r="AB25" s="672"/>
      <c r="AC25" s="676">
        <v>1</v>
      </c>
      <c r="AD25" s="676"/>
      <c r="AE25" s="676"/>
      <c r="AF25" s="676">
        <v>1</v>
      </c>
      <c r="AG25" s="676"/>
      <c r="AH25" s="676"/>
      <c r="AI25" s="676">
        <v>1</v>
      </c>
      <c r="AJ25" s="676"/>
      <c r="AK25" s="676"/>
      <c r="AL25" s="676">
        <v>1</v>
      </c>
      <c r="AM25" s="640">
        <f>+Tabla2[[#This Row],[En.]]+Tabla2[[#This Row],[may]]+Tabla2[[#This Row],[Agos]]+Tabla2[[#This Row],[Nov]]</f>
        <v>0</v>
      </c>
      <c r="AN25" s="498"/>
      <c r="AO25" s="498"/>
      <c r="AP25" s="498"/>
      <c r="AQ25" s="498"/>
      <c r="AR25" s="498"/>
      <c r="AS25" s="498"/>
      <c r="AT25" s="498"/>
      <c r="AU25" s="498"/>
      <c r="AV25" s="498"/>
      <c r="AW25" s="498"/>
      <c r="AX25" s="498"/>
      <c r="AY25" s="498"/>
      <c r="AZ25" s="498"/>
      <c r="BA25" s="498"/>
      <c r="BB25" s="498"/>
      <c r="BC25" s="498"/>
      <c r="BD25" s="498"/>
      <c r="BE25" s="498"/>
      <c r="BF25" s="498"/>
      <c r="BG25" s="498"/>
      <c r="BH25" s="498"/>
      <c r="BI25" s="498"/>
      <c r="BJ25" s="498"/>
    </row>
    <row r="26" spans="2:62" s="483" customFormat="1" ht="36" customHeight="1" x14ac:dyDescent="0.2">
      <c r="B26" s="504"/>
      <c r="C26" s="504"/>
      <c r="D26" s="504"/>
      <c r="E26" s="504"/>
      <c r="F26" s="504"/>
      <c r="G26" s="462" t="s">
        <v>2179</v>
      </c>
      <c r="H26" s="462" t="str">
        <f>Tabla2[[#This Row],[Responsable ]]</f>
        <v>DADM</v>
      </c>
      <c r="I26" s="450" t="s">
        <v>2233</v>
      </c>
      <c r="J26" s="561"/>
      <c r="K26" s="561"/>
      <c r="L26" s="561"/>
      <c r="M26" s="561"/>
      <c r="N26" s="561"/>
      <c r="O26" s="561"/>
      <c r="P26" s="561">
        <v>1</v>
      </c>
      <c r="Q26" s="561"/>
      <c r="R26" s="561"/>
      <c r="S26" s="561"/>
      <c r="T26" s="561"/>
      <c r="U26" s="561"/>
      <c r="V26" s="589" t="e">
        <v>#REF!</v>
      </c>
      <c r="W26" s="462" t="s">
        <v>447</v>
      </c>
      <c r="X26" s="462"/>
      <c r="Y26" s="658"/>
      <c r="Z26" s="588" t="s">
        <v>2133</v>
      </c>
      <c r="AA26" s="673"/>
      <c r="AB26" s="673"/>
      <c r="AC26" s="677"/>
      <c r="AD26" s="677"/>
      <c r="AE26" s="677"/>
      <c r="AF26" s="676">
        <v>1</v>
      </c>
      <c r="AG26" s="676"/>
      <c r="AH26" s="676"/>
      <c r="AI26" s="676">
        <v>1</v>
      </c>
      <c r="AJ26" s="676"/>
      <c r="AK26" s="676"/>
      <c r="AL26" s="676">
        <v>1</v>
      </c>
      <c r="AM26" s="640">
        <f>+Tabla2[[#This Row],[En.]]+Tabla2[[#This Row],[may]]+Tabla2[[#This Row],[Agos]]+Tabla2[[#This Row],[Nov]]</f>
        <v>0</v>
      </c>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row>
    <row r="27" spans="2:62" s="483" customFormat="1" ht="36" customHeight="1" x14ac:dyDescent="0.2">
      <c r="B27" s="504"/>
      <c r="C27" s="504"/>
      <c r="D27" s="504"/>
      <c r="E27" s="504"/>
      <c r="F27" s="504"/>
      <c r="G27" s="450" t="s">
        <v>2234</v>
      </c>
      <c r="H27" s="462" t="str">
        <f>Tabla2[[#This Row],[Responsable ]]</f>
        <v>DADM</v>
      </c>
      <c r="I27" s="450" t="s">
        <v>2235</v>
      </c>
      <c r="J27" s="586">
        <v>1</v>
      </c>
      <c r="K27" s="586">
        <v>1</v>
      </c>
      <c r="L27" s="586">
        <v>1</v>
      </c>
      <c r="M27" s="586">
        <v>1</v>
      </c>
      <c r="N27" s="586">
        <v>1</v>
      </c>
      <c r="O27" s="586">
        <v>1</v>
      </c>
      <c r="P27" s="586">
        <v>1</v>
      </c>
      <c r="Q27" s="586">
        <v>1</v>
      </c>
      <c r="R27" s="586">
        <v>1</v>
      </c>
      <c r="S27" s="586">
        <v>1</v>
      </c>
      <c r="T27" s="586">
        <v>1</v>
      </c>
      <c r="U27" s="586">
        <v>1</v>
      </c>
      <c r="V27" s="589" t="e">
        <v>#REF!</v>
      </c>
      <c r="W27" s="462" t="s">
        <v>2236</v>
      </c>
      <c r="X27" s="462"/>
      <c r="Y27" s="658"/>
      <c r="Z27" s="588" t="s">
        <v>2133</v>
      </c>
      <c r="AA27" s="672"/>
      <c r="AB27" s="672"/>
      <c r="AC27" s="676">
        <v>1</v>
      </c>
      <c r="AD27" s="676"/>
      <c r="AE27" s="676"/>
      <c r="AF27" s="676">
        <v>1</v>
      </c>
      <c r="AG27" s="676"/>
      <c r="AH27" s="676"/>
      <c r="AI27" s="676">
        <v>1</v>
      </c>
      <c r="AJ27" s="676"/>
      <c r="AK27" s="676"/>
      <c r="AL27" s="676">
        <v>1</v>
      </c>
      <c r="AM27" s="640">
        <f>+Tabla2[[#This Row],[En.]]+Tabla2[[#This Row],[may]]+Tabla2[[#This Row],[Agos]]+Tabla2[[#This Row],[Nov]]</f>
        <v>0</v>
      </c>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row>
    <row r="28" spans="2:62" s="483" customFormat="1" ht="36" customHeight="1" x14ac:dyDescent="0.2">
      <c r="B28" s="504"/>
      <c r="C28" s="504"/>
      <c r="D28" s="504"/>
      <c r="E28" s="504"/>
      <c r="F28" s="504"/>
      <c r="G28" s="462" t="s">
        <v>2178</v>
      </c>
      <c r="H28" s="462" t="str">
        <f>Tabla2[[#This Row],[Responsable ]]</f>
        <v>DADM</v>
      </c>
      <c r="I28" s="462" t="s">
        <v>2237</v>
      </c>
      <c r="J28" s="586">
        <v>1</v>
      </c>
      <c r="K28" s="586">
        <v>1</v>
      </c>
      <c r="L28" s="586">
        <v>1</v>
      </c>
      <c r="M28" s="586">
        <v>1</v>
      </c>
      <c r="N28" s="586">
        <v>1</v>
      </c>
      <c r="O28" s="586">
        <v>1</v>
      </c>
      <c r="P28" s="586">
        <v>1</v>
      </c>
      <c r="Q28" s="586">
        <v>1</v>
      </c>
      <c r="R28" s="586">
        <v>1</v>
      </c>
      <c r="S28" s="586">
        <v>1</v>
      </c>
      <c r="T28" s="586">
        <v>1</v>
      </c>
      <c r="U28" s="586">
        <v>1</v>
      </c>
      <c r="V28" s="587" t="e">
        <v>#REF!</v>
      </c>
      <c r="W28" s="462" t="s">
        <v>440</v>
      </c>
      <c r="X28" s="462"/>
      <c r="Y28" s="658"/>
      <c r="Z28" s="588" t="s">
        <v>2133</v>
      </c>
      <c r="AA28" s="672"/>
      <c r="AB28" s="672"/>
      <c r="AC28" s="676">
        <v>1</v>
      </c>
      <c r="AD28" s="676"/>
      <c r="AE28" s="676"/>
      <c r="AF28" s="676">
        <v>1</v>
      </c>
      <c r="AG28" s="676"/>
      <c r="AH28" s="676"/>
      <c r="AI28" s="676">
        <v>1</v>
      </c>
      <c r="AJ28" s="676"/>
      <c r="AK28" s="676"/>
      <c r="AL28" s="676">
        <v>1</v>
      </c>
      <c r="AM28" s="640">
        <f>+Tabla2[[#This Row],[En.]]+Tabla2[[#This Row],[may]]+Tabla2[[#This Row],[Agos]]+Tabla2[[#This Row],[Nov]]</f>
        <v>0</v>
      </c>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row>
    <row r="29" spans="2:62" s="483" customFormat="1" ht="36" customHeight="1" x14ac:dyDescent="0.2">
      <c r="B29" s="504"/>
      <c r="C29" s="504"/>
      <c r="D29" s="504"/>
      <c r="E29" s="504"/>
      <c r="F29" s="504"/>
      <c r="G29" s="462" t="s">
        <v>2178</v>
      </c>
      <c r="H29" s="462" t="str">
        <f>Tabla2[[#This Row],[Responsable ]]</f>
        <v>DADM</v>
      </c>
      <c r="I29" s="452" t="s">
        <v>2238</v>
      </c>
      <c r="J29" s="591"/>
      <c r="K29" s="591"/>
      <c r="L29" s="591"/>
      <c r="M29" s="591"/>
      <c r="N29" s="591"/>
      <c r="O29" s="591">
        <v>1</v>
      </c>
      <c r="P29" s="591"/>
      <c r="Q29" s="591"/>
      <c r="R29" s="591"/>
      <c r="S29" s="591"/>
      <c r="T29" s="591"/>
      <c r="U29" s="591">
        <v>1</v>
      </c>
      <c r="V29" s="587" t="e">
        <v>#REF!</v>
      </c>
      <c r="W29" s="462" t="s">
        <v>1750</v>
      </c>
      <c r="X29" s="462" t="s">
        <v>431</v>
      </c>
      <c r="Y29" s="658"/>
      <c r="Z29" s="588" t="s">
        <v>2133</v>
      </c>
      <c r="AA29" s="672"/>
      <c r="AB29" s="672"/>
      <c r="AC29" s="676">
        <v>1</v>
      </c>
      <c r="AD29" s="676"/>
      <c r="AE29" s="676"/>
      <c r="AF29" s="676">
        <v>1</v>
      </c>
      <c r="AG29" s="676"/>
      <c r="AH29" s="676"/>
      <c r="AI29" s="676">
        <v>1</v>
      </c>
      <c r="AJ29" s="676"/>
      <c r="AK29" s="676"/>
      <c r="AL29" s="676">
        <v>1</v>
      </c>
      <c r="AM29" s="640">
        <f>+Tabla2[[#This Row],[En.]]+Tabla2[[#This Row],[may]]+Tabla2[[#This Row],[Agos]]+Tabla2[[#This Row],[Nov]]</f>
        <v>0</v>
      </c>
      <c r="AN29" s="498"/>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row>
    <row r="30" spans="2:62" s="483" customFormat="1" ht="36" customHeight="1" x14ac:dyDescent="0.2">
      <c r="B30" s="504"/>
      <c r="C30" s="504"/>
      <c r="D30" s="504"/>
      <c r="E30" s="504"/>
      <c r="F30" s="504"/>
      <c r="G30" s="462" t="s">
        <v>2178</v>
      </c>
      <c r="H30" s="462" t="str">
        <f>Tabla2[[#This Row],[Responsable ]]</f>
        <v>DADM</v>
      </c>
      <c r="I30" s="452" t="s">
        <v>2239</v>
      </c>
      <c r="J30" s="591"/>
      <c r="K30" s="591"/>
      <c r="L30" s="591">
        <v>1</v>
      </c>
      <c r="M30" s="591"/>
      <c r="N30" s="591"/>
      <c r="O30" s="591">
        <v>1</v>
      </c>
      <c r="P30" s="591"/>
      <c r="Q30" s="591"/>
      <c r="R30" s="591">
        <v>1</v>
      </c>
      <c r="S30" s="591"/>
      <c r="T30" s="591"/>
      <c r="U30" s="591">
        <v>1</v>
      </c>
      <c r="V30" s="587" t="e">
        <v>#REF!</v>
      </c>
      <c r="W30" s="462" t="s">
        <v>440</v>
      </c>
      <c r="X30" s="462"/>
      <c r="Y30" s="658"/>
      <c r="Z30" s="496" t="s">
        <v>2133</v>
      </c>
      <c r="AA30" s="672"/>
      <c r="AB30" s="672"/>
      <c r="AC30" s="676">
        <v>1</v>
      </c>
      <c r="AD30" s="676"/>
      <c r="AE30" s="676"/>
      <c r="AF30" s="676">
        <v>1</v>
      </c>
      <c r="AG30" s="676"/>
      <c r="AH30" s="676"/>
      <c r="AI30" s="676">
        <v>1</v>
      </c>
      <c r="AJ30" s="676"/>
      <c r="AK30" s="676"/>
      <c r="AL30" s="676">
        <v>1</v>
      </c>
      <c r="AM30" s="640">
        <f>+Tabla2[[#This Row],[En.]]+Tabla2[[#This Row],[may]]+Tabla2[[#This Row],[Agos]]+Tabla2[[#This Row],[Nov]]</f>
        <v>0</v>
      </c>
      <c r="AN30" s="498"/>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row>
    <row r="31" spans="2:62" s="483" customFormat="1" ht="36" customHeight="1" x14ac:dyDescent="0.2">
      <c r="B31" s="504"/>
      <c r="C31" s="504"/>
      <c r="D31" s="504"/>
      <c r="E31" s="504"/>
      <c r="F31" s="504"/>
      <c r="G31" s="462" t="s">
        <v>2178</v>
      </c>
      <c r="H31" s="462" t="str">
        <f>Tabla2[[#This Row],[Responsable ]]</f>
        <v>DADM</v>
      </c>
      <c r="I31" s="452" t="s">
        <v>2240</v>
      </c>
      <c r="J31" s="591"/>
      <c r="K31" s="591"/>
      <c r="L31" s="591">
        <v>1</v>
      </c>
      <c r="M31" s="591"/>
      <c r="N31" s="591"/>
      <c r="O31" s="591">
        <v>1</v>
      </c>
      <c r="P31" s="591"/>
      <c r="Q31" s="591"/>
      <c r="R31" s="591">
        <v>1</v>
      </c>
      <c r="S31" s="591"/>
      <c r="T31" s="591"/>
      <c r="U31" s="591">
        <v>1</v>
      </c>
      <c r="V31" s="587" t="e">
        <v>#REF!</v>
      </c>
      <c r="W31" s="462" t="s">
        <v>440</v>
      </c>
      <c r="X31" s="462" t="s">
        <v>1761</v>
      </c>
      <c r="Y31" s="658"/>
      <c r="Z31" s="588" t="s">
        <v>2133</v>
      </c>
      <c r="AA31" s="672"/>
      <c r="AB31" s="672"/>
      <c r="AC31" s="676">
        <v>1</v>
      </c>
      <c r="AD31" s="676"/>
      <c r="AE31" s="676"/>
      <c r="AF31" s="676">
        <v>1</v>
      </c>
      <c r="AG31" s="676"/>
      <c r="AH31" s="676"/>
      <c r="AI31" s="676">
        <v>1</v>
      </c>
      <c r="AJ31" s="676"/>
      <c r="AK31" s="676"/>
      <c r="AL31" s="676">
        <v>1</v>
      </c>
      <c r="AM31" s="640">
        <f>+Tabla2[[#This Row],[En.]]+Tabla2[[#This Row],[may]]+Tabla2[[#This Row],[Agos]]+Tabla2[[#This Row],[Nov]]</f>
        <v>0</v>
      </c>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row>
    <row r="32" spans="2:62" s="483" customFormat="1" ht="36" customHeight="1" x14ac:dyDescent="0.2">
      <c r="B32" s="504"/>
      <c r="C32" s="504"/>
      <c r="D32" s="504"/>
      <c r="E32" s="504"/>
      <c r="F32" s="504"/>
      <c r="G32" s="462" t="s">
        <v>2180</v>
      </c>
      <c r="H32" s="462" t="str">
        <f>Tabla2[[#This Row],[Responsable ]]</f>
        <v>RRHH</v>
      </c>
      <c r="I32" s="462" t="s">
        <v>2243</v>
      </c>
      <c r="J32" s="591"/>
      <c r="K32" s="591"/>
      <c r="L32" s="591"/>
      <c r="M32" s="591"/>
      <c r="N32" s="591"/>
      <c r="O32" s="591"/>
      <c r="P32" s="591">
        <v>2</v>
      </c>
      <c r="Q32" s="591">
        <v>2</v>
      </c>
      <c r="R32" s="591">
        <v>2</v>
      </c>
      <c r="S32" s="591">
        <v>2</v>
      </c>
      <c r="T32" s="591">
        <v>1</v>
      </c>
      <c r="U32" s="591"/>
      <c r="V32" s="589" t="e">
        <v>#REF!</v>
      </c>
      <c r="W32" s="462" t="s">
        <v>1749</v>
      </c>
      <c r="X32" s="462" t="s">
        <v>434</v>
      </c>
      <c r="Y32" s="658"/>
      <c r="Z32" s="588" t="s">
        <v>2126</v>
      </c>
      <c r="AA32" s="672"/>
      <c r="AB32" s="672"/>
      <c r="AC32" s="676">
        <v>1</v>
      </c>
      <c r="AD32" s="676"/>
      <c r="AE32" s="676"/>
      <c r="AF32" s="676">
        <v>1</v>
      </c>
      <c r="AG32" s="676"/>
      <c r="AH32" s="676"/>
      <c r="AI32" s="676">
        <v>1</v>
      </c>
      <c r="AJ32" s="676"/>
      <c r="AK32" s="676"/>
      <c r="AL32" s="676">
        <v>1</v>
      </c>
      <c r="AM32" s="640">
        <f>+Tabla2[[#This Row],[En.]]+Tabla2[[#This Row],[may]]+Tabla2[[#This Row],[Agos]]+Tabla2[[#This Row],[Nov]]</f>
        <v>0</v>
      </c>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row>
    <row r="33" spans="2:62" s="483" customFormat="1" ht="36" customHeight="1" x14ac:dyDescent="0.2">
      <c r="B33" s="504"/>
      <c r="C33" s="504"/>
      <c r="D33" s="504"/>
      <c r="E33" s="504"/>
      <c r="F33" s="504"/>
      <c r="G33" s="462" t="s">
        <v>2196</v>
      </c>
      <c r="H33" s="462" t="str">
        <f>Tabla2[[#This Row],[Responsable ]]</f>
        <v>RRHH</v>
      </c>
      <c r="I33" s="462" t="s">
        <v>2244</v>
      </c>
      <c r="J33" s="561"/>
      <c r="K33" s="561"/>
      <c r="L33" s="561"/>
      <c r="M33" s="561"/>
      <c r="N33" s="561"/>
      <c r="O33" s="561"/>
      <c r="P33" s="561"/>
      <c r="Q33" s="561"/>
      <c r="R33" s="561"/>
      <c r="S33" s="561"/>
      <c r="T33" s="561"/>
      <c r="U33" s="561"/>
      <c r="V33" s="589" t="e">
        <v>#REF!</v>
      </c>
      <c r="W33" s="462"/>
      <c r="X33" s="462"/>
      <c r="Y33" s="658"/>
      <c r="Z33" s="588" t="s">
        <v>2126</v>
      </c>
      <c r="AA33" s="674"/>
      <c r="AB33" s="674"/>
      <c r="AC33" s="678"/>
      <c r="AD33" s="678"/>
      <c r="AE33" s="678"/>
      <c r="AF33" s="676">
        <v>1</v>
      </c>
      <c r="AG33" s="676"/>
      <c r="AH33" s="676"/>
      <c r="AI33" s="676">
        <v>1</v>
      </c>
      <c r="AJ33" s="676"/>
      <c r="AK33" s="676"/>
      <c r="AL33" s="676">
        <v>1</v>
      </c>
      <c r="AM33" s="640">
        <f>+Tabla2[[#This Row],[En.]]+Tabla2[[#This Row],[may]]+Tabla2[[#This Row],[Agos]]+Tabla2[[#This Row],[Nov]]</f>
        <v>0</v>
      </c>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row>
    <row r="34" spans="2:62" s="483" customFormat="1" ht="38.25" x14ac:dyDescent="0.2">
      <c r="B34" s="504"/>
      <c r="C34" s="504"/>
      <c r="D34" s="504"/>
      <c r="E34" s="504"/>
      <c r="F34" s="504"/>
      <c r="G34" s="462" t="s">
        <v>2181</v>
      </c>
      <c r="H34" s="462" t="str">
        <f>Tabla2[[#This Row],[Responsable ]]</f>
        <v>RRHH</v>
      </c>
      <c r="I34" s="462" t="s">
        <v>2395</v>
      </c>
      <c r="J34" s="591"/>
      <c r="K34" s="591"/>
      <c r="L34" s="591"/>
      <c r="M34" s="591"/>
      <c r="N34" s="591"/>
      <c r="O34" s="591"/>
      <c r="P34" s="591"/>
      <c r="Q34" s="591"/>
      <c r="R34" s="591">
        <v>1</v>
      </c>
      <c r="S34" s="591"/>
      <c r="T34" s="591">
        <v>1</v>
      </c>
      <c r="U34" s="591"/>
      <c r="V34" s="589" t="e">
        <v>#REF!</v>
      </c>
      <c r="W34" s="462" t="s">
        <v>1759</v>
      </c>
      <c r="X34" s="462" t="s">
        <v>1760</v>
      </c>
      <c r="Y34" s="658"/>
      <c r="Z34" s="588" t="s">
        <v>2126</v>
      </c>
      <c r="AA34" s="672"/>
      <c r="AB34" s="672"/>
      <c r="AC34" s="676">
        <v>1</v>
      </c>
      <c r="AD34" s="676"/>
      <c r="AE34" s="676"/>
      <c r="AF34" s="676">
        <v>1</v>
      </c>
      <c r="AG34" s="676"/>
      <c r="AH34" s="676"/>
      <c r="AI34" s="676">
        <v>1</v>
      </c>
      <c r="AJ34" s="676"/>
      <c r="AK34" s="676"/>
      <c r="AL34" s="676">
        <v>1</v>
      </c>
      <c r="AM34" s="640">
        <f>+Tabla2[[#This Row],[En.]]+Tabla2[[#This Row],[may]]+Tabla2[[#This Row],[Agos]]+Tabla2[[#This Row],[Nov]]</f>
        <v>0</v>
      </c>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row>
    <row r="35" spans="2:62" s="483" customFormat="1" ht="36" customHeight="1" x14ac:dyDescent="0.2">
      <c r="B35" s="504"/>
      <c r="C35" s="504"/>
      <c r="D35" s="504"/>
      <c r="E35" s="504"/>
      <c r="F35" s="504"/>
      <c r="G35" s="462" t="s">
        <v>2181</v>
      </c>
      <c r="H35" s="462" t="str">
        <f>Tabla2[[#This Row],[Responsable ]]</f>
        <v>RRHH</v>
      </c>
      <c r="I35" s="450" t="s">
        <v>2246</v>
      </c>
      <c r="J35" s="561"/>
      <c r="K35" s="561"/>
      <c r="L35" s="561">
        <v>1</v>
      </c>
      <c r="M35" s="561"/>
      <c r="N35" s="561">
        <v>1</v>
      </c>
      <c r="O35" s="561"/>
      <c r="P35" s="561"/>
      <c r="Q35" s="561"/>
      <c r="R35" s="561"/>
      <c r="S35" s="561"/>
      <c r="T35" s="561"/>
      <c r="U35" s="561"/>
      <c r="V35" s="589" t="e">
        <v>#REF!</v>
      </c>
      <c r="W35" s="462"/>
      <c r="X35" s="462"/>
      <c r="Y35" s="658"/>
      <c r="Z35" s="588" t="s">
        <v>2126</v>
      </c>
      <c r="AA35" s="672"/>
      <c r="AB35" s="672"/>
      <c r="AC35" s="676">
        <v>1</v>
      </c>
      <c r="AD35" s="676"/>
      <c r="AE35" s="676"/>
      <c r="AF35" s="676">
        <v>1</v>
      </c>
      <c r="AG35" s="676"/>
      <c r="AH35" s="676"/>
      <c r="AI35" s="676">
        <v>1</v>
      </c>
      <c r="AJ35" s="676"/>
      <c r="AK35" s="676"/>
      <c r="AL35" s="676">
        <v>1</v>
      </c>
      <c r="AM35" s="640">
        <f>+Tabla2[[#This Row],[En.]]+Tabla2[[#This Row],[may]]+Tabla2[[#This Row],[Agos]]+Tabla2[[#This Row],[Nov]]</f>
        <v>0</v>
      </c>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row>
    <row r="36" spans="2:62" s="483" customFormat="1" ht="36" customHeight="1" x14ac:dyDescent="0.2">
      <c r="B36" s="504"/>
      <c r="C36" s="504"/>
      <c r="D36" s="504"/>
      <c r="E36" s="504"/>
      <c r="F36" s="504"/>
      <c r="G36" s="462" t="s">
        <v>2181</v>
      </c>
      <c r="H36" s="462" t="str">
        <f>Tabla2[[#This Row],[Responsable ]]</f>
        <v>RRHH</v>
      </c>
      <c r="I36" s="462" t="s">
        <v>2247</v>
      </c>
      <c r="J36" s="561">
        <v>1</v>
      </c>
      <c r="K36" s="561">
        <v>1</v>
      </c>
      <c r="L36" s="561">
        <v>1</v>
      </c>
      <c r="M36" s="561"/>
      <c r="N36" s="561"/>
      <c r="O36" s="561"/>
      <c r="P36" s="561"/>
      <c r="Q36" s="561"/>
      <c r="R36" s="561"/>
      <c r="S36" s="561"/>
      <c r="T36" s="561"/>
      <c r="U36" s="561"/>
      <c r="V36" s="589" t="e">
        <v>#REF!</v>
      </c>
      <c r="W36" s="462"/>
      <c r="X36" s="462"/>
      <c r="Y36" s="658"/>
      <c r="Z36" s="588" t="s">
        <v>2126</v>
      </c>
      <c r="AA36" s="672"/>
      <c r="AB36" s="672"/>
      <c r="AC36" s="676">
        <v>1</v>
      </c>
      <c r="AD36" s="676"/>
      <c r="AE36" s="676"/>
      <c r="AF36" s="676">
        <v>1</v>
      </c>
      <c r="AG36" s="676"/>
      <c r="AH36" s="676"/>
      <c r="AI36" s="676">
        <v>1</v>
      </c>
      <c r="AJ36" s="676"/>
      <c r="AK36" s="676"/>
      <c r="AL36" s="676">
        <v>1</v>
      </c>
      <c r="AM36" s="640">
        <f>+Tabla2[[#This Row],[En.]]+Tabla2[[#This Row],[may]]+Tabla2[[#This Row],[Agos]]+Tabla2[[#This Row],[Nov]]</f>
        <v>0</v>
      </c>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row>
    <row r="37" spans="2:62" s="483" customFormat="1" ht="36" customHeight="1" x14ac:dyDescent="0.2">
      <c r="B37" s="504"/>
      <c r="C37" s="504"/>
      <c r="D37" s="504"/>
      <c r="E37" s="504"/>
      <c r="F37" s="504"/>
      <c r="G37" s="462" t="s">
        <v>2248</v>
      </c>
      <c r="H37" s="462" t="str">
        <f>Tabla2[[#This Row],[Responsable ]]</f>
        <v>RRHH</v>
      </c>
      <c r="I37" s="462" t="s">
        <v>2249</v>
      </c>
      <c r="J37" s="591"/>
      <c r="K37" s="591"/>
      <c r="L37" s="591"/>
      <c r="M37" s="591"/>
      <c r="N37" s="591"/>
      <c r="O37" s="591"/>
      <c r="P37" s="591"/>
      <c r="Q37" s="591"/>
      <c r="R37" s="591">
        <v>1</v>
      </c>
      <c r="S37" s="591"/>
      <c r="T37" s="591">
        <v>1</v>
      </c>
      <c r="U37" s="591"/>
      <c r="V37" s="589" t="e">
        <v>#REF!</v>
      </c>
      <c r="W37" s="462" t="s">
        <v>1759</v>
      </c>
      <c r="X37" s="462" t="s">
        <v>1760</v>
      </c>
      <c r="Y37" s="658"/>
      <c r="Z37" s="588" t="s">
        <v>2126</v>
      </c>
      <c r="AA37" s="674"/>
      <c r="AB37" s="674"/>
      <c r="AC37" s="678"/>
      <c r="AD37" s="678"/>
      <c r="AE37" s="678"/>
      <c r="AF37" s="678"/>
      <c r="AG37" s="678"/>
      <c r="AH37" s="676"/>
      <c r="AI37" s="676">
        <v>1</v>
      </c>
      <c r="AJ37" s="676"/>
      <c r="AK37" s="676"/>
      <c r="AL37" s="676">
        <v>1</v>
      </c>
      <c r="AM37" s="640">
        <f>+Tabla2[[#This Row],[En.]]+Tabla2[[#This Row],[may]]+Tabla2[[#This Row],[Agos]]+Tabla2[[#This Row],[Nov]]</f>
        <v>0</v>
      </c>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row>
    <row r="38" spans="2:62" s="483" customFormat="1" ht="36" customHeight="1" x14ac:dyDescent="0.2">
      <c r="B38" s="504"/>
      <c r="C38" s="504"/>
      <c r="D38" s="504"/>
      <c r="E38" s="504"/>
      <c r="F38" s="504"/>
      <c r="G38" s="462" t="s">
        <v>2250</v>
      </c>
      <c r="H38" s="462" t="str">
        <f>Tabla2[[#This Row],[Responsable ]]</f>
        <v>RRHH</v>
      </c>
      <c r="I38" s="462" t="s">
        <v>2252</v>
      </c>
      <c r="J38" s="586"/>
      <c r="K38" s="586"/>
      <c r="L38" s="586"/>
      <c r="M38" s="586"/>
      <c r="N38" s="586"/>
      <c r="O38" s="586"/>
      <c r="P38" s="586"/>
      <c r="Q38" s="586"/>
      <c r="R38" s="586"/>
      <c r="S38" s="586"/>
      <c r="T38" s="586">
        <v>1</v>
      </c>
      <c r="U38" s="586"/>
      <c r="V38" s="589" t="e">
        <v>#REF!</v>
      </c>
      <c r="W38" s="462" t="s">
        <v>435</v>
      </c>
      <c r="X38" s="462"/>
      <c r="Y38" s="658"/>
      <c r="Z38" s="588" t="s">
        <v>2126</v>
      </c>
      <c r="AA38" s="674"/>
      <c r="AB38" s="674"/>
      <c r="AC38" s="678"/>
      <c r="AD38" s="678"/>
      <c r="AE38" s="678"/>
      <c r="AF38" s="676">
        <v>1</v>
      </c>
      <c r="AG38" s="676"/>
      <c r="AH38" s="676"/>
      <c r="AI38" s="676">
        <v>1</v>
      </c>
      <c r="AJ38" s="676"/>
      <c r="AK38" s="676"/>
      <c r="AL38" s="676">
        <v>1</v>
      </c>
      <c r="AM38" s="640">
        <f>+Tabla2[[#This Row],[En.]]+Tabla2[[#This Row],[may]]+Tabla2[[#This Row],[Agos]]+Tabla2[[#This Row],[Nov]]</f>
        <v>0</v>
      </c>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row>
    <row r="39" spans="2:62" s="483" customFormat="1" ht="36" customHeight="1" x14ac:dyDescent="0.2">
      <c r="B39" s="504"/>
      <c r="C39" s="504"/>
      <c r="D39" s="504"/>
      <c r="E39" s="504"/>
      <c r="F39" s="504"/>
      <c r="G39" s="462" t="s">
        <v>2197</v>
      </c>
      <c r="H39" s="462" t="str">
        <f>Tabla2[[#This Row],[Responsable ]]</f>
        <v>RRHH</v>
      </c>
      <c r="I39" s="462" t="s">
        <v>2253</v>
      </c>
      <c r="J39" s="586"/>
      <c r="K39" s="586"/>
      <c r="L39" s="586"/>
      <c r="M39" s="586"/>
      <c r="N39" s="586">
        <v>1</v>
      </c>
      <c r="O39" s="586"/>
      <c r="P39" s="586"/>
      <c r="Q39" s="586"/>
      <c r="R39" s="586"/>
      <c r="S39" s="586"/>
      <c r="T39" s="586">
        <v>1</v>
      </c>
      <c r="U39" s="586"/>
      <c r="V39" s="587" t="e">
        <v>#REF!</v>
      </c>
      <c r="W39" s="462" t="s">
        <v>2428</v>
      </c>
      <c r="X39" s="462" t="s">
        <v>2429</v>
      </c>
      <c r="Y39" s="658"/>
      <c r="Z39" s="588" t="s">
        <v>2126</v>
      </c>
      <c r="AA39" s="674"/>
      <c r="AB39" s="674"/>
      <c r="AC39" s="678"/>
      <c r="AD39" s="678"/>
      <c r="AE39" s="678"/>
      <c r="AF39" s="676">
        <v>1</v>
      </c>
      <c r="AG39" s="676"/>
      <c r="AH39" s="676"/>
      <c r="AI39" s="676">
        <v>1</v>
      </c>
      <c r="AJ39" s="676"/>
      <c r="AK39" s="676"/>
      <c r="AL39" s="676">
        <v>1</v>
      </c>
      <c r="AM39" s="640">
        <f>+Tabla2[[#This Row],[En.]]+Tabla2[[#This Row],[may]]+Tabla2[[#This Row],[Agos]]+Tabla2[[#This Row],[Nov]]</f>
        <v>0</v>
      </c>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row>
    <row r="40" spans="2:62" s="483" customFormat="1" ht="36" customHeight="1" x14ac:dyDescent="0.2">
      <c r="B40" s="504"/>
      <c r="C40" s="504"/>
      <c r="D40" s="504"/>
      <c r="E40" s="504"/>
      <c r="F40" s="504"/>
      <c r="G40" s="462" t="s">
        <v>2203</v>
      </c>
      <c r="H40" s="462" t="str">
        <f>Tabla2[[#This Row],[Responsable ]]</f>
        <v>GG</v>
      </c>
      <c r="I40" s="462" t="s">
        <v>2255</v>
      </c>
      <c r="J40" s="586">
        <v>1</v>
      </c>
      <c r="K40" s="586">
        <v>1</v>
      </c>
      <c r="L40" s="586">
        <v>1</v>
      </c>
      <c r="M40" s="586">
        <v>1</v>
      </c>
      <c r="N40" s="586">
        <v>1</v>
      </c>
      <c r="O40" s="586">
        <v>1</v>
      </c>
      <c r="P40" s="586">
        <v>1</v>
      </c>
      <c r="Q40" s="586">
        <v>1</v>
      </c>
      <c r="R40" s="586">
        <v>1</v>
      </c>
      <c r="S40" s="586">
        <v>1</v>
      </c>
      <c r="T40" s="586">
        <v>1</v>
      </c>
      <c r="U40" s="586">
        <v>1</v>
      </c>
      <c r="V40" s="587" t="e">
        <v>#REF!</v>
      </c>
      <c r="W40" s="462" t="s">
        <v>2256</v>
      </c>
      <c r="X40" s="462" t="s">
        <v>2268</v>
      </c>
      <c r="Y40" s="658"/>
      <c r="Z40" s="588" t="s">
        <v>2099</v>
      </c>
      <c r="AA40" s="672"/>
      <c r="AB40" s="672"/>
      <c r="AC40" s="676">
        <v>1</v>
      </c>
      <c r="AD40" s="676"/>
      <c r="AE40" s="676"/>
      <c r="AF40" s="676">
        <v>1</v>
      </c>
      <c r="AG40" s="676"/>
      <c r="AH40" s="676"/>
      <c r="AI40" s="676">
        <v>1</v>
      </c>
      <c r="AJ40" s="676"/>
      <c r="AK40" s="676"/>
      <c r="AL40" s="676">
        <v>1</v>
      </c>
      <c r="AM40" s="640">
        <f>+Tabla2[[#This Row],[En.]]+Tabla2[[#This Row],[may]]+Tabla2[[#This Row],[Agos]]+Tabla2[[#This Row],[Nov]]</f>
        <v>0</v>
      </c>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row>
    <row r="41" spans="2:62" s="483" customFormat="1" ht="36" customHeight="1" x14ac:dyDescent="0.2">
      <c r="B41" s="504"/>
      <c r="C41" s="504"/>
      <c r="D41" s="504"/>
      <c r="E41" s="504"/>
      <c r="F41" s="504"/>
      <c r="G41" s="462" t="s">
        <v>2203</v>
      </c>
      <c r="H41" s="462" t="str">
        <f>Tabla2[[#This Row],[Responsable ]]</f>
        <v>GG</v>
      </c>
      <c r="I41" s="462" t="s">
        <v>2257</v>
      </c>
      <c r="J41" s="586">
        <v>2</v>
      </c>
      <c r="K41" s="586">
        <v>2</v>
      </c>
      <c r="L41" s="586">
        <v>2</v>
      </c>
      <c r="M41" s="586">
        <v>2</v>
      </c>
      <c r="N41" s="586">
        <v>2</v>
      </c>
      <c r="O41" s="586">
        <v>2</v>
      </c>
      <c r="P41" s="586">
        <v>2</v>
      </c>
      <c r="Q41" s="586">
        <v>2</v>
      </c>
      <c r="R41" s="586">
        <v>2</v>
      </c>
      <c r="S41" s="586">
        <v>2</v>
      </c>
      <c r="T41" s="586">
        <v>2</v>
      </c>
      <c r="U41" s="586">
        <v>2</v>
      </c>
      <c r="V41" s="587" t="e">
        <v>#REF!</v>
      </c>
      <c r="W41" s="462" t="s">
        <v>2258</v>
      </c>
      <c r="X41" s="462" t="s">
        <v>2269</v>
      </c>
      <c r="Y41" s="658"/>
      <c r="Z41" s="588" t="s">
        <v>2099</v>
      </c>
      <c r="AA41" s="672"/>
      <c r="AB41" s="672"/>
      <c r="AC41" s="676">
        <v>1</v>
      </c>
      <c r="AD41" s="676"/>
      <c r="AE41" s="676"/>
      <c r="AF41" s="676">
        <v>1</v>
      </c>
      <c r="AG41" s="676"/>
      <c r="AH41" s="676"/>
      <c r="AI41" s="676">
        <v>1</v>
      </c>
      <c r="AJ41" s="676"/>
      <c r="AK41" s="676"/>
      <c r="AL41" s="676">
        <v>1</v>
      </c>
      <c r="AM41" s="640">
        <f>+Tabla2[[#This Row],[En.]]+Tabla2[[#This Row],[may]]+Tabla2[[#This Row],[Agos]]+Tabla2[[#This Row],[Nov]]</f>
        <v>0</v>
      </c>
      <c r="AN41" s="498"/>
      <c r="AO41" s="498"/>
      <c r="AP41" s="498"/>
      <c r="AQ41" s="498"/>
      <c r="AR41" s="498"/>
      <c r="AS41" s="498"/>
      <c r="AT41" s="498"/>
      <c r="AU41" s="498"/>
      <c r="AV41" s="498"/>
      <c r="AW41" s="498"/>
      <c r="AX41" s="498"/>
      <c r="AY41" s="498"/>
      <c r="AZ41" s="498"/>
      <c r="BA41" s="498"/>
      <c r="BB41" s="498"/>
      <c r="BC41" s="498"/>
      <c r="BD41" s="498"/>
      <c r="BE41" s="498"/>
      <c r="BF41" s="498"/>
      <c r="BG41" s="498"/>
      <c r="BH41" s="498"/>
      <c r="BI41" s="498"/>
      <c r="BJ41" s="498"/>
    </row>
    <row r="42" spans="2:62" s="483" customFormat="1" ht="36" customHeight="1" x14ac:dyDescent="0.2">
      <c r="B42" s="504"/>
      <c r="C42" s="504"/>
      <c r="D42" s="504"/>
      <c r="E42" s="504"/>
      <c r="F42" s="504"/>
      <c r="G42" s="462" t="s">
        <v>2213</v>
      </c>
      <c r="H42" s="462" t="str">
        <f>Tabla2[[#This Row],[Responsable ]]</f>
        <v>DPSFS</v>
      </c>
      <c r="I42" s="462" t="s">
        <v>2259</v>
      </c>
      <c r="J42" s="586">
        <v>1</v>
      </c>
      <c r="K42" s="586">
        <v>1</v>
      </c>
      <c r="L42" s="586">
        <v>1</v>
      </c>
      <c r="M42" s="586">
        <v>1</v>
      </c>
      <c r="N42" s="586">
        <v>1</v>
      </c>
      <c r="O42" s="586">
        <v>1</v>
      </c>
      <c r="P42" s="586">
        <v>1</v>
      </c>
      <c r="Q42" s="586">
        <v>1</v>
      </c>
      <c r="R42" s="586">
        <v>1</v>
      </c>
      <c r="S42" s="586">
        <v>1</v>
      </c>
      <c r="T42" s="586">
        <v>1</v>
      </c>
      <c r="U42" s="586">
        <v>1</v>
      </c>
      <c r="V42" s="589" t="e">
        <v>#REF!</v>
      </c>
      <c r="W42" s="462" t="s">
        <v>2260</v>
      </c>
      <c r="X42" s="462" t="s">
        <v>2270</v>
      </c>
      <c r="Y42" s="658" t="s">
        <v>2271</v>
      </c>
      <c r="Z42" s="588" t="s">
        <v>2167</v>
      </c>
      <c r="AA42" s="672"/>
      <c r="AB42" s="672"/>
      <c r="AC42" s="676">
        <v>1</v>
      </c>
      <c r="AD42" s="676"/>
      <c r="AE42" s="676"/>
      <c r="AF42" s="676">
        <v>1</v>
      </c>
      <c r="AG42" s="676"/>
      <c r="AH42" s="676"/>
      <c r="AI42" s="676">
        <v>1</v>
      </c>
      <c r="AJ42" s="676"/>
      <c r="AK42" s="676"/>
      <c r="AL42" s="676">
        <v>1</v>
      </c>
      <c r="AM42" s="640">
        <f>+Tabla2[[#This Row],[En.]]+Tabla2[[#This Row],[may]]+Tabla2[[#This Row],[Agos]]+Tabla2[[#This Row],[Nov]]</f>
        <v>0</v>
      </c>
      <c r="AN42" s="498"/>
      <c r="AO42" s="498"/>
      <c r="AP42" s="498"/>
      <c r="AQ42" s="498"/>
      <c r="AR42" s="498"/>
      <c r="AS42" s="498"/>
      <c r="AT42" s="498"/>
      <c r="AU42" s="498"/>
      <c r="AV42" s="498"/>
      <c r="AW42" s="498"/>
      <c r="AX42" s="498"/>
      <c r="AY42" s="498"/>
      <c r="AZ42" s="498"/>
      <c r="BA42" s="498"/>
      <c r="BB42" s="498"/>
      <c r="BC42" s="498"/>
      <c r="BD42" s="498"/>
      <c r="BE42" s="498"/>
      <c r="BF42" s="498"/>
      <c r="BG42" s="498"/>
      <c r="BH42" s="498"/>
      <c r="BI42" s="498"/>
      <c r="BJ42" s="498"/>
    </row>
    <row r="43" spans="2:62" s="483" customFormat="1" ht="36" customHeight="1" x14ac:dyDescent="0.2">
      <c r="B43" s="504"/>
      <c r="C43" s="504"/>
      <c r="D43" s="504"/>
      <c r="E43" s="504"/>
      <c r="F43" s="504"/>
      <c r="G43" s="462" t="s">
        <v>2213</v>
      </c>
      <c r="H43" s="462" t="str">
        <f>Tabla2[[#This Row],[Responsable ]]</f>
        <v>DPSFS</v>
      </c>
      <c r="I43" s="462" t="s">
        <v>2261</v>
      </c>
      <c r="J43" s="586"/>
      <c r="K43" s="586"/>
      <c r="L43" s="586">
        <v>1</v>
      </c>
      <c r="M43" s="586"/>
      <c r="N43" s="586"/>
      <c r="O43" s="586">
        <v>1</v>
      </c>
      <c r="P43" s="586"/>
      <c r="Q43" s="586"/>
      <c r="R43" s="586">
        <v>1</v>
      </c>
      <c r="S43" s="586"/>
      <c r="T43" s="586"/>
      <c r="U43" s="586">
        <v>1</v>
      </c>
      <c r="V43" s="589" t="e">
        <v>#REF!</v>
      </c>
      <c r="W43" s="462"/>
      <c r="X43" s="462"/>
      <c r="Y43" s="658"/>
      <c r="Z43" s="588" t="s">
        <v>2167</v>
      </c>
      <c r="AA43" s="672"/>
      <c r="AB43" s="672"/>
      <c r="AC43" s="676">
        <v>1</v>
      </c>
      <c r="AD43" s="676"/>
      <c r="AE43" s="676"/>
      <c r="AF43" s="676">
        <v>1</v>
      </c>
      <c r="AG43" s="676"/>
      <c r="AH43" s="676"/>
      <c r="AI43" s="676">
        <v>1</v>
      </c>
      <c r="AJ43" s="676"/>
      <c r="AK43" s="676"/>
      <c r="AL43" s="676">
        <v>1</v>
      </c>
      <c r="AM43" s="640">
        <f>+Tabla2[[#This Row],[En.]]+Tabla2[[#This Row],[may]]+Tabla2[[#This Row],[Agos]]+Tabla2[[#This Row],[Nov]]</f>
        <v>0</v>
      </c>
      <c r="AN43" s="498"/>
      <c r="AO43" s="498"/>
      <c r="AP43" s="498"/>
      <c r="AQ43" s="498"/>
      <c r="AR43" s="498"/>
      <c r="AS43" s="498"/>
      <c r="AT43" s="498"/>
      <c r="AU43" s="498"/>
      <c r="AV43" s="498"/>
      <c r="AW43" s="498"/>
      <c r="AX43" s="498"/>
      <c r="AY43" s="498"/>
      <c r="AZ43" s="498"/>
      <c r="BA43" s="498"/>
      <c r="BB43" s="498"/>
      <c r="BC43" s="498"/>
      <c r="BD43" s="498"/>
      <c r="BE43" s="498"/>
      <c r="BF43" s="498"/>
      <c r="BG43" s="498"/>
      <c r="BH43" s="498"/>
      <c r="BI43" s="498"/>
      <c r="BJ43" s="498"/>
    </row>
    <row r="44" spans="2:62" s="483" customFormat="1" ht="36" customHeight="1" x14ac:dyDescent="0.2">
      <c r="B44" s="504"/>
      <c r="C44" s="504"/>
      <c r="D44" s="504"/>
      <c r="E44" s="504"/>
      <c r="F44" s="504"/>
      <c r="G44" s="462" t="s">
        <v>2214</v>
      </c>
      <c r="H44" s="462" t="str">
        <f>Tabla2[[#This Row],[Responsable ]]</f>
        <v>DPSFS</v>
      </c>
      <c r="I44" s="462" t="s">
        <v>2263</v>
      </c>
      <c r="J44" s="586"/>
      <c r="K44" s="586"/>
      <c r="L44" s="586">
        <v>1</v>
      </c>
      <c r="M44" s="586"/>
      <c r="N44" s="586"/>
      <c r="O44" s="586">
        <v>1</v>
      </c>
      <c r="P44" s="586"/>
      <c r="Q44" s="586"/>
      <c r="R44" s="586">
        <v>1</v>
      </c>
      <c r="S44" s="586"/>
      <c r="T44" s="586"/>
      <c r="U44" s="586">
        <v>1</v>
      </c>
      <c r="V44" s="589" t="e">
        <v>#REF!</v>
      </c>
      <c r="W44" s="462" t="s">
        <v>2264</v>
      </c>
      <c r="X44" s="462"/>
      <c r="Y44" s="658"/>
      <c r="Z44" s="588" t="s">
        <v>2167</v>
      </c>
      <c r="AA44" s="672"/>
      <c r="AB44" s="672"/>
      <c r="AC44" s="676">
        <v>1</v>
      </c>
      <c r="AD44" s="676"/>
      <c r="AE44" s="676"/>
      <c r="AF44" s="676">
        <v>1</v>
      </c>
      <c r="AG44" s="676"/>
      <c r="AH44" s="676"/>
      <c r="AI44" s="676">
        <v>1</v>
      </c>
      <c r="AJ44" s="676"/>
      <c r="AK44" s="676"/>
      <c r="AL44" s="676">
        <v>1</v>
      </c>
      <c r="AM44" s="640">
        <f>+Tabla2[[#This Row],[En.]]+Tabla2[[#This Row],[may]]+Tabla2[[#This Row],[Agos]]+Tabla2[[#This Row],[Nov]]</f>
        <v>0</v>
      </c>
      <c r="AN44" s="498"/>
      <c r="AO44" s="498"/>
      <c r="AP44" s="498"/>
      <c r="AQ44" s="498"/>
      <c r="AR44" s="498"/>
      <c r="AS44" s="498"/>
      <c r="AT44" s="498"/>
      <c r="AU44" s="498"/>
      <c r="AV44" s="498"/>
      <c r="AW44" s="498"/>
      <c r="AX44" s="498"/>
      <c r="AY44" s="498"/>
      <c r="AZ44" s="498"/>
      <c r="BA44" s="498"/>
      <c r="BB44" s="498"/>
      <c r="BC44" s="498"/>
      <c r="BD44" s="498"/>
      <c r="BE44" s="498"/>
      <c r="BF44" s="498"/>
      <c r="BG44" s="498"/>
      <c r="BH44" s="498"/>
      <c r="BI44" s="498"/>
      <c r="BJ44" s="498"/>
    </row>
    <row r="45" spans="2:62" s="483" customFormat="1" ht="36" customHeight="1" x14ac:dyDescent="0.2">
      <c r="B45" s="504"/>
      <c r="C45" s="504"/>
      <c r="D45" s="504"/>
      <c r="E45" s="504"/>
      <c r="F45" s="504"/>
      <c r="G45" s="462" t="s">
        <v>2214</v>
      </c>
      <c r="H45" s="462" t="str">
        <f>Tabla2[[#This Row],[Responsable ]]</f>
        <v>DPSFS</v>
      </c>
      <c r="I45" s="462" t="s">
        <v>2265</v>
      </c>
      <c r="J45" s="586"/>
      <c r="K45" s="586"/>
      <c r="L45" s="586">
        <v>1</v>
      </c>
      <c r="M45" s="586"/>
      <c r="N45" s="586"/>
      <c r="O45" s="586"/>
      <c r="P45" s="586"/>
      <c r="Q45" s="586"/>
      <c r="R45" s="586"/>
      <c r="S45" s="586"/>
      <c r="T45" s="586"/>
      <c r="U45" s="586"/>
      <c r="V45" s="589" t="e">
        <v>#REF!</v>
      </c>
      <c r="W45" s="462" t="s">
        <v>2266</v>
      </c>
      <c r="X45" s="462"/>
      <c r="Y45" s="658"/>
      <c r="Z45" s="588" t="s">
        <v>2167</v>
      </c>
      <c r="AA45" s="672"/>
      <c r="AB45" s="672"/>
      <c r="AC45" s="676">
        <v>1</v>
      </c>
      <c r="AD45" s="676"/>
      <c r="AE45" s="676"/>
      <c r="AF45" s="676">
        <v>1</v>
      </c>
      <c r="AG45" s="676"/>
      <c r="AH45" s="676"/>
      <c r="AI45" s="676"/>
      <c r="AJ45" s="676"/>
      <c r="AK45" s="676"/>
      <c r="AL45" s="676"/>
      <c r="AM45" s="640">
        <f>+Tabla2[[#This Row],[En.]]+Tabla2[[#This Row],[may]]+Tabla2[[#This Row],[Agos]]+Tabla2[[#This Row],[Nov]]</f>
        <v>0</v>
      </c>
      <c r="AN45" s="498"/>
      <c r="AO45" s="498"/>
      <c r="AP45" s="498"/>
      <c r="AQ45" s="498"/>
      <c r="AR45" s="498"/>
      <c r="AS45" s="498"/>
      <c r="AT45" s="498"/>
      <c r="AU45" s="498"/>
      <c r="AV45" s="498"/>
      <c r="AW45" s="498"/>
      <c r="AX45" s="498"/>
      <c r="AY45" s="498"/>
      <c r="AZ45" s="498"/>
      <c r="BA45" s="498"/>
      <c r="BB45" s="498"/>
      <c r="BC45" s="498"/>
      <c r="BD45" s="498"/>
      <c r="BE45" s="498"/>
      <c r="BF45" s="498"/>
      <c r="BG45" s="498"/>
      <c r="BH45" s="498"/>
      <c r="BI45" s="498"/>
      <c r="BJ45" s="498"/>
    </row>
    <row r="46" spans="2:62" s="483" customFormat="1" ht="36" customHeight="1" x14ac:dyDescent="0.2">
      <c r="B46" s="504"/>
      <c r="C46" s="504"/>
      <c r="D46" s="504"/>
      <c r="E46" s="504"/>
      <c r="F46" s="504"/>
      <c r="G46" s="462" t="s">
        <v>2214</v>
      </c>
      <c r="H46" s="462" t="str">
        <f>Tabla2[[#This Row],[Responsable ]]</f>
        <v>DPSFS</v>
      </c>
      <c r="I46" s="462" t="s">
        <v>2263</v>
      </c>
      <c r="J46" s="586"/>
      <c r="K46" s="586"/>
      <c r="L46" s="586">
        <v>1</v>
      </c>
      <c r="M46" s="586"/>
      <c r="N46" s="586"/>
      <c r="O46" s="586">
        <v>1</v>
      </c>
      <c r="P46" s="586"/>
      <c r="Q46" s="586"/>
      <c r="R46" s="586">
        <v>1</v>
      </c>
      <c r="S46" s="586"/>
      <c r="T46" s="586"/>
      <c r="U46" s="586">
        <v>1</v>
      </c>
      <c r="V46" s="589" t="e">
        <v>#REF!</v>
      </c>
      <c r="W46" s="462" t="s">
        <v>2430</v>
      </c>
      <c r="X46" s="462"/>
      <c r="Y46" s="658"/>
      <c r="Z46" s="588" t="s">
        <v>2167</v>
      </c>
      <c r="AA46" s="674"/>
      <c r="AB46" s="674"/>
      <c r="AC46" s="676">
        <v>1</v>
      </c>
      <c r="AD46" s="678"/>
      <c r="AE46" s="678"/>
      <c r="AF46" s="676">
        <v>1</v>
      </c>
      <c r="AG46" s="678"/>
      <c r="AH46" s="678"/>
      <c r="AI46" s="676">
        <v>1</v>
      </c>
      <c r="AJ46" s="678"/>
      <c r="AK46" s="678"/>
      <c r="AL46" s="676">
        <v>1</v>
      </c>
      <c r="AM46" s="640">
        <f>+Tabla2[[#This Row],[En.]]+Tabla2[[#This Row],[may]]+Tabla2[[#This Row],[Agos]]+Tabla2[[#This Row],[Nov]]</f>
        <v>0</v>
      </c>
      <c r="AN46" s="498"/>
      <c r="AO46" s="498"/>
      <c r="AP46" s="498"/>
      <c r="AQ46" s="498"/>
      <c r="AR46" s="498"/>
      <c r="AS46" s="498"/>
      <c r="AT46" s="498"/>
      <c r="AU46" s="498"/>
      <c r="AV46" s="498"/>
      <c r="AW46" s="498"/>
      <c r="AX46" s="498"/>
      <c r="AY46" s="498"/>
      <c r="AZ46" s="498"/>
      <c r="BA46" s="498"/>
      <c r="BB46" s="498"/>
      <c r="BC46" s="498"/>
      <c r="BD46" s="498"/>
      <c r="BE46" s="498"/>
      <c r="BF46" s="498"/>
      <c r="BG46" s="498"/>
      <c r="BH46" s="498"/>
      <c r="BI46" s="498"/>
      <c r="BJ46" s="498"/>
    </row>
    <row r="47" spans="2:62" s="483" customFormat="1" ht="36" customHeight="1" x14ac:dyDescent="0.2">
      <c r="B47" s="504"/>
      <c r="C47" s="504"/>
      <c r="D47" s="504"/>
      <c r="E47" s="504"/>
      <c r="F47" s="504"/>
      <c r="G47" s="462" t="s">
        <v>2222</v>
      </c>
      <c r="H47" s="462" t="str">
        <f>Tabla2[[#This Row],[Responsable ]]</f>
        <v>DPSVDS</v>
      </c>
      <c r="I47" s="462" t="s">
        <v>2261</v>
      </c>
      <c r="J47" s="586"/>
      <c r="K47" s="586"/>
      <c r="L47" s="586">
        <v>1</v>
      </c>
      <c r="M47" s="586"/>
      <c r="N47" s="586"/>
      <c r="O47" s="586">
        <v>1</v>
      </c>
      <c r="P47" s="586"/>
      <c r="Q47" s="586"/>
      <c r="R47" s="586">
        <v>1</v>
      </c>
      <c r="S47" s="586"/>
      <c r="T47" s="586"/>
      <c r="U47" s="586">
        <v>1</v>
      </c>
      <c r="V47" s="589" t="e">
        <v>#REF!</v>
      </c>
      <c r="W47" s="462" t="s">
        <v>2430</v>
      </c>
      <c r="X47" s="462"/>
      <c r="Y47" s="658"/>
      <c r="Z47" s="588" t="s">
        <v>2173</v>
      </c>
      <c r="AA47" s="674"/>
      <c r="AB47" s="674"/>
      <c r="AC47" s="676">
        <v>1</v>
      </c>
      <c r="AD47" s="676"/>
      <c r="AE47" s="676"/>
      <c r="AF47" s="676">
        <v>1</v>
      </c>
      <c r="AG47" s="676"/>
      <c r="AH47" s="676"/>
      <c r="AI47" s="676">
        <v>1</v>
      </c>
      <c r="AJ47" s="676"/>
      <c r="AK47" s="676"/>
      <c r="AL47" s="676">
        <v>1</v>
      </c>
      <c r="AM47" s="640">
        <f>+Tabla2[[#This Row],[En.]]+Tabla2[[#This Row],[may]]+Tabla2[[#This Row],[Agos]]+Tabla2[[#This Row],[Nov]]</f>
        <v>0</v>
      </c>
      <c r="AN47" s="498"/>
      <c r="AO47" s="498"/>
      <c r="AP47" s="498"/>
      <c r="AQ47" s="498"/>
      <c r="AR47" s="498"/>
      <c r="AS47" s="498"/>
      <c r="AT47" s="498"/>
      <c r="AU47" s="498"/>
      <c r="AV47" s="498"/>
      <c r="AW47" s="498"/>
      <c r="AX47" s="498"/>
      <c r="AY47" s="498"/>
      <c r="AZ47" s="498"/>
      <c r="BA47" s="498"/>
      <c r="BB47" s="498"/>
      <c r="BC47" s="498"/>
      <c r="BD47" s="498"/>
      <c r="BE47" s="498"/>
      <c r="BF47" s="498"/>
      <c r="BG47" s="498"/>
      <c r="BH47" s="498"/>
      <c r="BI47" s="498"/>
      <c r="BJ47" s="498"/>
    </row>
    <row r="48" spans="2:62" s="483" customFormat="1" ht="36" customHeight="1" x14ac:dyDescent="0.2">
      <c r="B48" s="504"/>
      <c r="C48" s="504"/>
      <c r="D48" s="504"/>
      <c r="E48" s="504"/>
      <c r="F48" s="504"/>
      <c r="G48" s="462" t="s">
        <v>2214</v>
      </c>
      <c r="H48" s="462" t="str">
        <f>Tabla2[[#This Row],[Responsable ]]</f>
        <v>DPSVDS</v>
      </c>
      <c r="I48" s="462" t="s">
        <v>2263</v>
      </c>
      <c r="J48" s="586"/>
      <c r="K48" s="586"/>
      <c r="L48" s="586">
        <v>1</v>
      </c>
      <c r="M48" s="586"/>
      <c r="N48" s="586"/>
      <c r="O48" s="586">
        <v>1</v>
      </c>
      <c r="P48" s="586"/>
      <c r="Q48" s="586"/>
      <c r="R48" s="586">
        <v>1</v>
      </c>
      <c r="S48" s="586"/>
      <c r="T48" s="586"/>
      <c r="U48" s="586">
        <v>1</v>
      </c>
      <c r="V48" s="589" t="e">
        <v>#REF!</v>
      </c>
      <c r="W48" s="462" t="s">
        <v>2264</v>
      </c>
      <c r="X48" s="462"/>
      <c r="Y48" s="658"/>
      <c r="Z48" s="588" t="s">
        <v>2173</v>
      </c>
      <c r="AA48" s="672"/>
      <c r="AB48" s="672"/>
      <c r="AC48" s="676">
        <v>1</v>
      </c>
      <c r="AD48" s="676"/>
      <c r="AE48" s="676"/>
      <c r="AF48" s="676">
        <v>1</v>
      </c>
      <c r="AG48" s="676"/>
      <c r="AH48" s="676"/>
      <c r="AI48" s="676">
        <v>1</v>
      </c>
      <c r="AJ48" s="676"/>
      <c r="AK48" s="676"/>
      <c r="AL48" s="676">
        <v>1</v>
      </c>
      <c r="AM48" s="640">
        <f>+Tabla2[[#This Row],[En.]]+Tabla2[[#This Row],[may]]+Tabla2[[#This Row],[Agos]]+Tabla2[[#This Row],[Nov]]</f>
        <v>0</v>
      </c>
      <c r="AN48" s="498"/>
      <c r="AO48" s="498"/>
      <c r="AP48" s="498"/>
      <c r="AQ48" s="498"/>
      <c r="AR48" s="498"/>
      <c r="AS48" s="498"/>
      <c r="AT48" s="498"/>
      <c r="AU48" s="498"/>
      <c r="AV48" s="498"/>
      <c r="AW48" s="498"/>
      <c r="AX48" s="498"/>
      <c r="AY48" s="498"/>
      <c r="AZ48" s="498"/>
      <c r="BA48" s="498"/>
      <c r="BB48" s="498"/>
      <c r="BC48" s="498"/>
      <c r="BD48" s="498"/>
      <c r="BE48" s="498"/>
      <c r="BF48" s="498"/>
      <c r="BG48" s="498"/>
      <c r="BH48" s="498"/>
      <c r="BI48" s="498"/>
      <c r="BJ48" s="498"/>
    </row>
    <row r="49" spans="2:62" s="483" customFormat="1" ht="36" customHeight="1" x14ac:dyDescent="0.2">
      <c r="B49" s="504"/>
      <c r="C49" s="504"/>
      <c r="D49" s="504"/>
      <c r="E49" s="504"/>
      <c r="F49" s="504"/>
      <c r="G49" s="462" t="s">
        <v>2214</v>
      </c>
      <c r="H49" s="462" t="str">
        <f>Tabla2[[#This Row],[Responsable ]]</f>
        <v>DPSVDS</v>
      </c>
      <c r="I49" s="462" t="s">
        <v>2265</v>
      </c>
      <c r="J49" s="586"/>
      <c r="K49" s="586"/>
      <c r="L49" s="586">
        <v>1</v>
      </c>
      <c r="M49" s="586"/>
      <c r="N49" s="586"/>
      <c r="O49" s="586"/>
      <c r="P49" s="586"/>
      <c r="Q49" s="586"/>
      <c r="R49" s="586"/>
      <c r="S49" s="586"/>
      <c r="T49" s="586"/>
      <c r="U49" s="586"/>
      <c r="V49" s="589" t="e">
        <v>#REF!</v>
      </c>
      <c r="W49" s="462" t="s">
        <v>2266</v>
      </c>
      <c r="X49" s="462"/>
      <c r="Y49" s="658"/>
      <c r="Z49" s="588" t="s">
        <v>2173</v>
      </c>
      <c r="AA49" s="672"/>
      <c r="AB49" s="672"/>
      <c r="AC49" s="676">
        <v>1</v>
      </c>
      <c r="AD49" s="676"/>
      <c r="AE49" s="676"/>
      <c r="AF49" s="676">
        <v>1</v>
      </c>
      <c r="AG49" s="676"/>
      <c r="AH49" s="676"/>
      <c r="AI49" s="676">
        <v>1</v>
      </c>
      <c r="AJ49" s="676"/>
      <c r="AK49" s="676"/>
      <c r="AL49" s="676">
        <v>1</v>
      </c>
      <c r="AM49" s="640">
        <f>+Tabla2[[#This Row],[En.]]+Tabla2[[#This Row],[may]]+Tabla2[[#This Row],[Agos]]+Tabla2[[#This Row],[Nov]]</f>
        <v>0</v>
      </c>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row>
    <row r="50" spans="2:62" s="483" customFormat="1" ht="36" customHeight="1" x14ac:dyDescent="0.2">
      <c r="B50" s="504"/>
      <c r="C50" s="504"/>
      <c r="D50" s="504"/>
      <c r="E50" s="504"/>
      <c r="F50" s="504"/>
      <c r="G50" s="462" t="s">
        <v>2222</v>
      </c>
      <c r="H50" s="462" t="str">
        <f>Tabla2[[#This Row],[Responsable ]]</f>
        <v>DPRL</v>
      </c>
      <c r="I50" s="462" t="s">
        <v>2272</v>
      </c>
      <c r="J50" s="586">
        <v>1</v>
      </c>
      <c r="K50" s="586">
        <v>1</v>
      </c>
      <c r="L50" s="586">
        <v>1</v>
      </c>
      <c r="M50" s="586">
        <v>1</v>
      </c>
      <c r="N50" s="586">
        <v>1</v>
      </c>
      <c r="O50" s="586">
        <v>1</v>
      </c>
      <c r="P50" s="586">
        <v>1</v>
      </c>
      <c r="Q50" s="586">
        <v>1</v>
      </c>
      <c r="R50" s="586">
        <v>1</v>
      </c>
      <c r="S50" s="586">
        <v>1</v>
      </c>
      <c r="T50" s="586">
        <v>1</v>
      </c>
      <c r="U50" s="586">
        <v>1</v>
      </c>
      <c r="V50" s="589" t="e">
        <v>#REF!</v>
      </c>
      <c r="W50" s="462" t="s">
        <v>2260</v>
      </c>
      <c r="X50" s="462" t="s">
        <v>2270</v>
      </c>
      <c r="Y50" s="658" t="s">
        <v>2271</v>
      </c>
      <c r="Z50" s="588" t="s">
        <v>2169</v>
      </c>
      <c r="AA50" s="672"/>
      <c r="AB50" s="672"/>
      <c r="AC50" s="676">
        <v>1</v>
      </c>
      <c r="AD50" s="676"/>
      <c r="AE50" s="676"/>
      <c r="AF50" s="676">
        <v>1</v>
      </c>
      <c r="AG50" s="676"/>
      <c r="AH50" s="676"/>
      <c r="AI50" s="676"/>
      <c r="AJ50" s="676"/>
      <c r="AK50" s="676"/>
      <c r="AL50" s="676">
        <v>1</v>
      </c>
      <c r="AM50" s="640">
        <f>+Tabla2[[#This Row],[En.]]+Tabla2[[#This Row],[may]]+Tabla2[[#This Row],[Agos]]+Tabla2[[#This Row],[Nov]]</f>
        <v>0</v>
      </c>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row>
    <row r="51" spans="2:62" s="483" customFormat="1" ht="36" customHeight="1" x14ac:dyDescent="0.2">
      <c r="B51" s="504"/>
      <c r="C51" s="504"/>
      <c r="D51" s="504"/>
      <c r="E51" s="504"/>
      <c r="F51" s="504"/>
      <c r="G51" s="462" t="s">
        <v>2227</v>
      </c>
      <c r="H51" s="462" t="str">
        <f>Tabla2[[#This Row],[Responsable ]]</f>
        <v>DPRL</v>
      </c>
      <c r="I51" s="462" t="s">
        <v>2261</v>
      </c>
      <c r="J51" s="586"/>
      <c r="K51" s="586"/>
      <c r="L51" s="586">
        <v>1</v>
      </c>
      <c r="M51" s="586"/>
      <c r="N51" s="586"/>
      <c r="O51" s="586">
        <v>1</v>
      </c>
      <c r="P51" s="586"/>
      <c r="Q51" s="586"/>
      <c r="R51" s="586">
        <v>1</v>
      </c>
      <c r="S51" s="586"/>
      <c r="T51" s="586"/>
      <c r="U51" s="586">
        <v>1</v>
      </c>
      <c r="V51" s="589" t="e">
        <v>#REF!</v>
      </c>
      <c r="W51" s="462"/>
      <c r="X51" s="462"/>
      <c r="Y51" s="658"/>
      <c r="Z51" s="588" t="s">
        <v>2169</v>
      </c>
      <c r="AA51" s="675"/>
      <c r="AB51" s="675"/>
      <c r="AC51" s="676">
        <v>1</v>
      </c>
      <c r="AD51" s="679"/>
      <c r="AE51" s="679"/>
      <c r="AF51" s="676">
        <v>1</v>
      </c>
      <c r="AG51" s="679"/>
      <c r="AH51" s="679"/>
      <c r="AI51" s="676">
        <v>1</v>
      </c>
      <c r="AJ51" s="679"/>
      <c r="AK51" s="679"/>
      <c r="AL51" s="676">
        <v>1</v>
      </c>
      <c r="AM51" s="640">
        <f>+Tabla2[[#This Row],[En.]]+Tabla2[[#This Row],[may]]+Tabla2[[#This Row],[Agos]]+Tabla2[[#This Row],[Nov]]</f>
        <v>0</v>
      </c>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row>
    <row r="52" spans="2:62" s="483" customFormat="1" ht="36" customHeight="1" x14ac:dyDescent="0.2">
      <c r="B52" s="504"/>
      <c r="C52" s="504"/>
      <c r="D52" s="504"/>
      <c r="E52" s="504"/>
      <c r="F52" s="504"/>
      <c r="G52" s="462" t="s">
        <v>2230</v>
      </c>
      <c r="H52" s="462" t="str">
        <f>Tabla2[[#This Row],[Responsable ]]</f>
        <v>DPRL</v>
      </c>
      <c r="I52" s="462" t="s">
        <v>2274</v>
      </c>
      <c r="J52" s="586"/>
      <c r="K52" s="586"/>
      <c r="L52" s="586"/>
      <c r="M52" s="586"/>
      <c r="N52" s="586"/>
      <c r="O52" s="586"/>
      <c r="P52" s="586"/>
      <c r="Q52" s="586"/>
      <c r="R52" s="586"/>
      <c r="S52" s="586"/>
      <c r="T52" s="586"/>
      <c r="U52" s="586"/>
      <c r="V52" s="589" t="e">
        <v>#REF!</v>
      </c>
      <c r="W52" s="462"/>
      <c r="X52" s="462"/>
      <c r="Y52" s="658"/>
      <c r="Z52" s="588" t="s">
        <v>2169</v>
      </c>
      <c r="AA52" s="672"/>
      <c r="AB52" s="672"/>
      <c r="AC52" s="676">
        <v>1</v>
      </c>
      <c r="AD52" s="676"/>
      <c r="AE52" s="676"/>
      <c r="AF52" s="676"/>
      <c r="AG52" s="676"/>
      <c r="AH52" s="676"/>
      <c r="AI52" s="676"/>
      <c r="AJ52" s="676"/>
      <c r="AK52" s="676"/>
      <c r="AL52" s="676">
        <v>1</v>
      </c>
      <c r="AM52" s="640">
        <f>+Tabla2[[#This Row],[En.]]+Tabla2[[#This Row],[may]]+Tabla2[[#This Row],[Agos]]+Tabla2[[#This Row],[Nov]]</f>
        <v>0</v>
      </c>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row>
    <row r="53" spans="2:62" s="483" customFormat="1" ht="36" customHeight="1" x14ac:dyDescent="0.2">
      <c r="B53" s="504"/>
      <c r="C53" s="504"/>
      <c r="D53" s="504"/>
      <c r="E53" s="504"/>
      <c r="F53" s="504"/>
      <c r="G53" s="462" t="s">
        <v>2214</v>
      </c>
      <c r="H53" s="462" t="str">
        <f>Tabla2[[#This Row],[Responsable ]]</f>
        <v>DPRL</v>
      </c>
      <c r="I53" s="462" t="s">
        <v>2263</v>
      </c>
      <c r="J53" s="586"/>
      <c r="K53" s="586"/>
      <c r="L53" s="586">
        <v>1</v>
      </c>
      <c r="M53" s="586"/>
      <c r="N53" s="586"/>
      <c r="O53" s="586">
        <v>1</v>
      </c>
      <c r="P53" s="586"/>
      <c r="Q53" s="586"/>
      <c r="R53" s="586">
        <v>1</v>
      </c>
      <c r="S53" s="586"/>
      <c r="T53" s="586"/>
      <c r="U53" s="586">
        <v>1</v>
      </c>
      <c r="V53" s="589" t="e">
        <v>#REF!</v>
      </c>
      <c r="W53" s="462" t="s">
        <v>2264</v>
      </c>
      <c r="X53" s="462"/>
      <c r="Y53" s="658"/>
      <c r="Z53" s="588" t="s">
        <v>2169</v>
      </c>
      <c r="AA53" s="672"/>
      <c r="AB53" s="672"/>
      <c r="AC53" s="676">
        <v>1</v>
      </c>
      <c r="AD53" s="676"/>
      <c r="AE53" s="676"/>
      <c r="AF53" s="676">
        <v>1</v>
      </c>
      <c r="AG53" s="676"/>
      <c r="AH53" s="676"/>
      <c r="AI53" s="676">
        <v>1</v>
      </c>
      <c r="AJ53" s="676"/>
      <c r="AK53" s="676"/>
      <c r="AL53" s="676">
        <v>1</v>
      </c>
      <c r="AM53" s="640">
        <f>+Tabla2[[#This Row],[En.]]+Tabla2[[#This Row],[may]]+Tabla2[[#This Row],[Agos]]+Tabla2[[#This Row],[Nov]]</f>
        <v>0</v>
      </c>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row>
    <row r="54" spans="2:62" s="483" customFormat="1" ht="36" customHeight="1" x14ac:dyDescent="0.2">
      <c r="B54" s="504"/>
      <c r="C54" s="504"/>
      <c r="D54" s="504"/>
      <c r="E54" s="504"/>
      <c r="F54" s="504"/>
      <c r="G54" s="462" t="s">
        <v>2214</v>
      </c>
      <c r="H54" s="462" t="str">
        <f>Tabla2[[#This Row],[Responsable ]]</f>
        <v>DPRL</v>
      </c>
      <c r="I54" s="462" t="s">
        <v>2265</v>
      </c>
      <c r="J54" s="586"/>
      <c r="K54" s="586"/>
      <c r="L54" s="586">
        <v>1</v>
      </c>
      <c r="M54" s="586"/>
      <c r="N54" s="586"/>
      <c r="O54" s="586"/>
      <c r="P54" s="586"/>
      <c r="Q54" s="586"/>
      <c r="R54" s="586"/>
      <c r="S54" s="586"/>
      <c r="T54" s="586"/>
      <c r="U54" s="586"/>
      <c r="V54" s="589" t="e">
        <v>#REF!</v>
      </c>
      <c r="W54" s="462" t="s">
        <v>2266</v>
      </c>
      <c r="X54" s="462"/>
      <c r="Y54" s="658"/>
      <c r="Z54" s="588" t="s">
        <v>2169</v>
      </c>
      <c r="AA54" s="672"/>
      <c r="AB54" s="672"/>
      <c r="AC54" s="676">
        <v>1</v>
      </c>
      <c r="AD54" s="676"/>
      <c r="AE54" s="676"/>
      <c r="AF54" s="676"/>
      <c r="AG54" s="676"/>
      <c r="AH54" s="676"/>
      <c r="AI54" s="676"/>
      <c r="AJ54" s="676"/>
      <c r="AK54" s="676"/>
      <c r="AL54" s="676">
        <v>1</v>
      </c>
      <c r="AM54" s="640">
        <f>+Tabla2[[#This Row],[En.]]+Tabla2[[#This Row],[may]]+Tabla2[[#This Row],[Agos]]+Tabla2[[#This Row],[Nov]]</f>
        <v>0</v>
      </c>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row>
    <row r="55" spans="2:62" s="483" customFormat="1" ht="36" customHeight="1" x14ac:dyDescent="0.2">
      <c r="B55" s="504"/>
      <c r="C55" s="504"/>
      <c r="D55" s="504"/>
      <c r="E55" s="504"/>
      <c r="F55" s="504"/>
      <c r="G55" s="462" t="s">
        <v>2214</v>
      </c>
      <c r="H55" s="462" t="str">
        <f>Tabla2[[#This Row],[Responsable ]]</f>
        <v>DPRL</v>
      </c>
      <c r="I55" s="462" t="s">
        <v>2263</v>
      </c>
      <c r="J55" s="586"/>
      <c r="K55" s="586"/>
      <c r="L55" s="586">
        <v>1</v>
      </c>
      <c r="M55" s="586"/>
      <c r="N55" s="586"/>
      <c r="O55" s="586">
        <v>1</v>
      </c>
      <c r="P55" s="586"/>
      <c r="Q55" s="586"/>
      <c r="R55" s="586">
        <v>1</v>
      </c>
      <c r="S55" s="586"/>
      <c r="T55" s="586"/>
      <c r="U55" s="586">
        <v>1</v>
      </c>
      <c r="V55" s="589" t="e">
        <v>#REF!</v>
      </c>
      <c r="W55" s="462" t="s">
        <v>2264</v>
      </c>
      <c r="X55" s="462"/>
      <c r="Y55" s="658"/>
      <c r="Z55" s="588" t="s">
        <v>2169</v>
      </c>
      <c r="AA55" s="675"/>
      <c r="AB55" s="675"/>
      <c r="AC55" s="676">
        <v>1</v>
      </c>
      <c r="AD55" s="679"/>
      <c r="AE55" s="679"/>
      <c r="AF55" s="679">
        <v>1</v>
      </c>
      <c r="AG55" s="679"/>
      <c r="AH55" s="679"/>
      <c r="AI55" s="676">
        <v>1</v>
      </c>
      <c r="AJ55" s="679"/>
      <c r="AK55" s="679"/>
      <c r="AL55" s="676">
        <v>1</v>
      </c>
      <c r="AM55" s="640">
        <f>+Tabla2[[#This Row],[En.]]+Tabla2[[#This Row],[may]]+Tabla2[[#This Row],[Agos]]+Tabla2[[#This Row],[Nov]]</f>
        <v>0</v>
      </c>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row>
    <row r="56" spans="2:62" s="483" customFormat="1" ht="36" customHeight="1" x14ac:dyDescent="0.2">
      <c r="B56" s="504"/>
      <c r="C56" s="504"/>
      <c r="D56" s="504"/>
      <c r="E56" s="504"/>
      <c r="F56" s="504"/>
      <c r="G56" s="462" t="s">
        <v>2277</v>
      </c>
      <c r="H56" s="462" t="str">
        <f>Tabla2[[#This Row],[Responsable ]]</f>
        <v>OAI</v>
      </c>
      <c r="I56" s="462" t="s">
        <v>2278</v>
      </c>
      <c r="J56" s="591"/>
      <c r="K56" s="591"/>
      <c r="L56" s="591"/>
      <c r="M56" s="591"/>
      <c r="N56" s="591"/>
      <c r="O56" s="591"/>
      <c r="P56" s="591"/>
      <c r="Q56" s="591"/>
      <c r="R56" s="591"/>
      <c r="S56" s="591"/>
      <c r="T56" s="591"/>
      <c r="U56" s="591"/>
      <c r="V56" s="587">
        <f>SUM(Tabla2[[#This Row],[1]:[12]])</f>
        <v>0</v>
      </c>
      <c r="W56" s="462" t="s">
        <v>1753</v>
      </c>
      <c r="X56" s="462" t="s">
        <v>431</v>
      </c>
      <c r="Y56" s="658" t="s">
        <v>2280</v>
      </c>
      <c r="Z56" s="588" t="s">
        <v>525</v>
      </c>
      <c r="AA56" s="675"/>
      <c r="AB56" s="675"/>
      <c r="AC56" s="676">
        <v>1</v>
      </c>
      <c r="AD56" s="676"/>
      <c r="AE56" s="676"/>
      <c r="AF56" s="676">
        <v>1</v>
      </c>
      <c r="AG56" s="676"/>
      <c r="AH56" s="676"/>
      <c r="AI56" s="676">
        <v>1</v>
      </c>
      <c r="AJ56" s="676"/>
      <c r="AK56" s="676"/>
      <c r="AL56" s="676">
        <v>1</v>
      </c>
      <c r="AM56" s="640">
        <f>+Tabla2[[#This Row],[En.]]+Tabla2[[#This Row],[may]]+Tabla2[[#This Row],[Agos]]+Tabla2[[#This Row],[Nov]]</f>
        <v>0</v>
      </c>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row>
    <row r="57" spans="2:62" s="483" customFormat="1" ht="36" customHeight="1" x14ac:dyDescent="0.2">
      <c r="B57" s="504"/>
      <c r="C57" s="504"/>
      <c r="D57" s="504"/>
      <c r="E57" s="504"/>
      <c r="F57" s="504"/>
      <c r="G57" s="462" t="str">
        <f>+G56</f>
        <v xml:space="preserve">Estadarización del Portal de Transparencia </v>
      </c>
      <c r="H57" s="462" t="str">
        <f>Tabla2[[#This Row],[Responsable ]]</f>
        <v>OAI</v>
      </c>
      <c r="I57" s="646" t="s">
        <v>2279</v>
      </c>
      <c r="J57" s="591"/>
      <c r="K57" s="591"/>
      <c r="L57" s="591"/>
      <c r="M57" s="591"/>
      <c r="N57" s="591"/>
      <c r="O57" s="591"/>
      <c r="P57" s="591"/>
      <c r="Q57" s="591"/>
      <c r="R57" s="591"/>
      <c r="S57" s="591"/>
      <c r="T57" s="591"/>
      <c r="U57" s="591"/>
      <c r="V57" s="587">
        <f>SUM(Tabla2[[#This Row],[1]:[12]])</f>
        <v>0</v>
      </c>
      <c r="W57" s="462" t="s">
        <v>1753</v>
      </c>
      <c r="X57" s="462" t="s">
        <v>431</v>
      </c>
      <c r="Y57" s="658" t="s">
        <v>1888</v>
      </c>
      <c r="Z57" s="588" t="s">
        <v>525</v>
      </c>
      <c r="AA57" s="672"/>
      <c r="AB57" s="672"/>
      <c r="AC57" s="676">
        <v>1</v>
      </c>
      <c r="AD57" s="676"/>
      <c r="AE57" s="676"/>
      <c r="AF57" s="676">
        <v>1</v>
      </c>
      <c r="AG57" s="676"/>
      <c r="AH57" s="676"/>
      <c r="AI57" s="676"/>
      <c r="AJ57" s="676"/>
      <c r="AK57" s="676"/>
      <c r="AL57" s="676"/>
      <c r="AM57" s="640">
        <f>+Tabla2[[#This Row],[En.]]+Tabla2[[#This Row],[may]]+Tabla2[[#This Row],[Agos]]+Tabla2[[#This Row],[Nov]]</f>
        <v>0</v>
      </c>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row>
    <row r="58" spans="2:62" s="483" customFormat="1" ht="36" customHeight="1" x14ac:dyDescent="0.2">
      <c r="B58" s="555"/>
      <c r="C58" s="555"/>
      <c r="D58" s="555"/>
      <c r="E58" s="555"/>
      <c r="F58" s="555"/>
      <c r="G58" s="462" t="str">
        <f>+G57</f>
        <v xml:space="preserve">Estadarización del Portal de Transparencia </v>
      </c>
      <c r="H58" s="462" t="str">
        <f>Tabla2[[#This Row],[Responsable ]]</f>
        <v>OAI</v>
      </c>
      <c r="I58" s="452" t="s">
        <v>2281</v>
      </c>
      <c r="J58" s="590"/>
      <c r="K58" s="590"/>
      <c r="L58" s="590"/>
      <c r="M58" s="590"/>
      <c r="N58" s="590"/>
      <c r="O58" s="590"/>
      <c r="P58" s="590"/>
      <c r="Q58" s="590"/>
      <c r="R58" s="590"/>
      <c r="S58" s="590"/>
      <c r="T58" s="590"/>
      <c r="U58" s="590"/>
      <c r="V58" s="592">
        <f>SUM(Tabla2[[#This Row],[1]:[12]])</f>
        <v>0</v>
      </c>
      <c r="W58" s="556" t="s">
        <v>440</v>
      </c>
      <c r="X58" s="556" t="s">
        <v>441</v>
      </c>
      <c r="Y58" s="658" t="s">
        <v>2282</v>
      </c>
      <c r="Z58" s="588" t="s">
        <v>525</v>
      </c>
      <c r="AA58" s="672"/>
      <c r="AB58" s="672"/>
      <c r="AC58" s="676">
        <v>1</v>
      </c>
      <c r="AD58" s="676"/>
      <c r="AE58" s="676"/>
      <c r="AF58" s="676">
        <v>1</v>
      </c>
      <c r="AG58" s="676"/>
      <c r="AH58" s="676"/>
      <c r="AI58" s="676">
        <v>1</v>
      </c>
      <c r="AJ58" s="676"/>
      <c r="AK58" s="676"/>
      <c r="AL58" s="676">
        <v>1</v>
      </c>
      <c r="AM58" s="640">
        <f>+Tabla2[[#This Row],[En.]]+Tabla2[[#This Row],[may]]+Tabla2[[#This Row],[Agos]]+Tabla2[[#This Row],[Nov]]</f>
        <v>0</v>
      </c>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row>
    <row r="59" spans="2:62" s="483" customFormat="1" ht="36" customHeight="1" x14ac:dyDescent="0.2">
      <c r="B59" s="504"/>
      <c r="C59" s="504"/>
      <c r="D59" s="504"/>
      <c r="E59" s="504"/>
      <c r="F59" s="504"/>
      <c r="G59" s="462" t="s">
        <v>2283</v>
      </c>
      <c r="H59" s="462" t="str">
        <f>Tabla2[[#This Row],[Responsable ]]</f>
        <v>DJUR</v>
      </c>
      <c r="I59" s="452" t="s">
        <v>2422</v>
      </c>
      <c r="J59" s="590"/>
      <c r="K59" s="590"/>
      <c r="L59" s="590"/>
      <c r="M59" s="590"/>
      <c r="N59" s="590"/>
      <c r="O59" s="590"/>
      <c r="P59" s="590"/>
      <c r="Q59" s="590"/>
      <c r="R59" s="590"/>
      <c r="S59" s="590"/>
      <c r="T59" s="590"/>
      <c r="U59" s="590"/>
      <c r="V59" s="587">
        <f>SUM(Tabla2[[#This Row],[1]:[12]])</f>
        <v>0</v>
      </c>
      <c r="W59" s="462" t="s">
        <v>431</v>
      </c>
      <c r="X59" s="462" t="s">
        <v>440</v>
      </c>
      <c r="Y59" s="658"/>
      <c r="Z59" s="588" t="s">
        <v>2121</v>
      </c>
      <c r="AA59" s="675"/>
      <c r="AB59" s="675"/>
      <c r="AC59" s="676">
        <v>1</v>
      </c>
      <c r="AD59" s="679"/>
      <c r="AE59" s="679"/>
      <c r="AF59" s="676">
        <v>1</v>
      </c>
      <c r="AG59" s="679"/>
      <c r="AH59" s="679"/>
      <c r="AI59" s="676">
        <v>1</v>
      </c>
      <c r="AJ59" s="679"/>
      <c r="AK59" s="679"/>
      <c r="AL59" s="676">
        <v>1</v>
      </c>
      <c r="AM59" s="640">
        <f>+Tabla2[[#This Row],[En.]]+Tabla2[[#This Row],[may]]+Tabla2[[#This Row],[Agos]]+Tabla2[[#This Row],[Nov]]</f>
        <v>0</v>
      </c>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row>
    <row r="60" spans="2:62" s="483" customFormat="1" ht="36" customHeight="1" x14ac:dyDescent="0.2">
      <c r="B60" s="504"/>
      <c r="C60" s="504"/>
      <c r="D60" s="504"/>
      <c r="E60" s="504"/>
      <c r="F60" s="504"/>
      <c r="G60" s="462" t="str">
        <f>+G59</f>
        <v>Gestion de soporte juridico de los procesos del CNSS ante instituciones y jurisprudencias.</v>
      </c>
      <c r="H60" s="462"/>
      <c r="I60" s="450" t="s">
        <v>2423</v>
      </c>
      <c r="J60" s="561"/>
      <c r="K60" s="561"/>
      <c r="L60" s="561"/>
      <c r="M60" s="561"/>
      <c r="N60" s="561"/>
      <c r="O60" s="561"/>
      <c r="P60" s="561"/>
      <c r="Q60" s="561"/>
      <c r="R60" s="561"/>
      <c r="S60" s="561"/>
      <c r="T60" s="561"/>
      <c r="U60" s="561"/>
      <c r="V60" s="589">
        <f>SUM(Tabla2[[#This Row],[1]:[12]])</f>
        <v>0</v>
      </c>
      <c r="W60" s="462" t="s">
        <v>431</v>
      </c>
      <c r="X60" s="462" t="s">
        <v>440</v>
      </c>
      <c r="Y60" s="588" t="s">
        <v>2121</v>
      </c>
      <c r="Z60" s="588" t="s">
        <v>2121</v>
      </c>
      <c r="AA60" s="675"/>
      <c r="AB60" s="675"/>
      <c r="AC60" s="676">
        <v>1</v>
      </c>
      <c r="AD60" s="679"/>
      <c r="AE60" s="679"/>
      <c r="AF60" s="676">
        <v>1</v>
      </c>
      <c r="AG60" s="679"/>
      <c r="AH60" s="679"/>
      <c r="AI60" s="676">
        <v>1</v>
      </c>
      <c r="AJ60" s="679"/>
      <c r="AK60" s="679"/>
      <c r="AL60" s="676">
        <v>1</v>
      </c>
      <c r="AM60" s="450">
        <f>+Tabla2[[#This Row],[En.]]+Tabla2[[#This Row],[may]]+Tabla2[[#This Row],[Agos]]+Tabla2[[#This Row],[Nov]]</f>
        <v>0</v>
      </c>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row>
    <row r="61" spans="2:62" s="483" customFormat="1" ht="36" customHeight="1" x14ac:dyDescent="0.2">
      <c r="B61" s="504"/>
      <c r="C61" s="504"/>
      <c r="D61" s="504"/>
      <c r="E61" s="504"/>
      <c r="F61" s="504"/>
      <c r="G61" s="462" t="str">
        <f>+G60</f>
        <v>Gestion de soporte juridico de los procesos del CNSS ante instituciones y jurisprudencias.</v>
      </c>
      <c r="H61" s="462"/>
      <c r="I61" s="450" t="s">
        <v>2424</v>
      </c>
      <c r="J61" s="561"/>
      <c r="K61" s="561"/>
      <c r="L61" s="561"/>
      <c r="M61" s="561"/>
      <c r="N61" s="561"/>
      <c r="O61" s="561"/>
      <c r="P61" s="561"/>
      <c r="Q61" s="561"/>
      <c r="R61" s="561"/>
      <c r="S61" s="561"/>
      <c r="T61" s="561"/>
      <c r="U61" s="561"/>
      <c r="V61" s="589">
        <f>SUM(Tabla2[[#This Row],[1]:[12]])</f>
        <v>0</v>
      </c>
      <c r="W61" s="462" t="s">
        <v>431</v>
      </c>
      <c r="X61" s="462" t="s">
        <v>440</v>
      </c>
      <c r="Y61" s="658"/>
      <c r="Z61" s="588" t="s">
        <v>2121</v>
      </c>
      <c r="AA61" s="675"/>
      <c r="AB61" s="675"/>
      <c r="AC61" s="676">
        <v>1</v>
      </c>
      <c r="AD61" s="679"/>
      <c r="AE61" s="679"/>
      <c r="AF61" s="676">
        <v>1</v>
      </c>
      <c r="AG61" s="679"/>
      <c r="AH61" s="679"/>
      <c r="AI61" s="676">
        <v>1</v>
      </c>
      <c r="AJ61" s="679"/>
      <c r="AK61" s="679"/>
      <c r="AL61" s="676">
        <v>1</v>
      </c>
      <c r="AM61" s="450">
        <f>+Tabla2[[#This Row],[En.]]+Tabla2[[#This Row],[may]]+Tabla2[[#This Row],[Agos]]+Tabla2[[#This Row],[Nov]]</f>
        <v>0</v>
      </c>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row>
    <row r="62" spans="2:62" s="483" customFormat="1" ht="36" customHeight="1" x14ac:dyDescent="0.2">
      <c r="B62" s="504"/>
      <c r="C62" s="504"/>
      <c r="D62" s="504"/>
      <c r="E62" s="504"/>
      <c r="F62" s="504"/>
      <c r="G62" s="462" t="str">
        <f>+G61</f>
        <v>Gestion de soporte juridico de los procesos del CNSS ante instituciones y jurisprudencias.</v>
      </c>
      <c r="H62" s="462"/>
      <c r="I62" s="450" t="s">
        <v>2423</v>
      </c>
      <c r="J62" s="561"/>
      <c r="K62" s="561"/>
      <c r="L62" s="561"/>
      <c r="M62" s="561"/>
      <c r="N62" s="561"/>
      <c r="O62" s="561"/>
      <c r="P62" s="561"/>
      <c r="Q62" s="561"/>
      <c r="R62" s="561"/>
      <c r="S62" s="561"/>
      <c r="T62" s="561"/>
      <c r="U62" s="561"/>
      <c r="V62" s="589">
        <f>SUM(Tabla2[[#This Row],[1]:[12]])</f>
        <v>0</v>
      </c>
      <c r="W62" s="462" t="s">
        <v>431</v>
      </c>
      <c r="X62" s="462" t="s">
        <v>440</v>
      </c>
      <c r="Y62" s="588" t="s">
        <v>2121</v>
      </c>
      <c r="Z62" s="588" t="s">
        <v>2121</v>
      </c>
      <c r="AA62" s="675"/>
      <c r="AB62" s="675"/>
      <c r="AC62" s="676">
        <v>1</v>
      </c>
      <c r="AD62" s="679"/>
      <c r="AE62" s="679"/>
      <c r="AF62" s="676">
        <v>1</v>
      </c>
      <c r="AG62" s="679"/>
      <c r="AH62" s="679"/>
      <c r="AI62" s="676">
        <v>1</v>
      </c>
      <c r="AJ62" s="679"/>
      <c r="AK62" s="679"/>
      <c r="AL62" s="676">
        <v>1</v>
      </c>
      <c r="AM62" s="450">
        <f>+Tabla2[[#This Row],[En.]]+Tabla2[[#This Row],[may]]+Tabla2[[#This Row],[Agos]]+Tabla2[[#This Row],[Nov]]</f>
        <v>0</v>
      </c>
      <c r="AN62" s="498"/>
      <c r="AO62" s="498"/>
      <c r="AP62" s="498"/>
      <c r="AQ62" s="498"/>
      <c r="AR62" s="498"/>
      <c r="AS62" s="498"/>
      <c r="AT62" s="498"/>
      <c r="AU62" s="498"/>
      <c r="AV62" s="498"/>
      <c r="AW62" s="498"/>
      <c r="AX62" s="498"/>
      <c r="AY62" s="498"/>
      <c r="AZ62" s="498"/>
      <c r="BA62" s="498"/>
      <c r="BB62" s="498"/>
      <c r="BC62" s="498"/>
      <c r="BD62" s="498"/>
      <c r="BE62" s="498"/>
      <c r="BF62" s="498"/>
      <c r="BG62" s="498"/>
      <c r="BH62" s="498"/>
      <c r="BI62" s="498"/>
      <c r="BJ62" s="498"/>
    </row>
    <row r="63" spans="2:62" s="483" customFormat="1" ht="36" customHeight="1" x14ac:dyDescent="0.2">
      <c r="B63" s="504"/>
      <c r="C63" s="504"/>
      <c r="D63" s="504"/>
      <c r="E63" s="504"/>
      <c r="F63" s="504"/>
      <c r="G63" s="462" t="s">
        <v>2284</v>
      </c>
      <c r="H63" s="462" t="str">
        <f>Tabla2[[#This Row],[Responsable ]]</f>
        <v>DJUR</v>
      </c>
      <c r="I63" s="462" t="s">
        <v>2261</v>
      </c>
      <c r="J63" s="591"/>
      <c r="K63" s="591"/>
      <c r="L63" s="591"/>
      <c r="M63" s="591"/>
      <c r="N63" s="591"/>
      <c r="O63" s="591"/>
      <c r="P63" s="591"/>
      <c r="Q63" s="591"/>
      <c r="R63" s="591"/>
      <c r="S63" s="591"/>
      <c r="T63" s="591"/>
      <c r="U63" s="591"/>
      <c r="V63" s="587">
        <f>SUM(Tabla2[[#This Row],[1]:[12]])</f>
        <v>0</v>
      </c>
      <c r="W63" s="462" t="s">
        <v>1754</v>
      </c>
      <c r="X63" s="462" t="s">
        <v>440</v>
      </c>
      <c r="Y63" s="658"/>
      <c r="Z63" s="588" t="s">
        <v>2121</v>
      </c>
      <c r="AA63" s="675"/>
      <c r="AB63" s="675"/>
      <c r="AC63" s="676">
        <v>1</v>
      </c>
      <c r="AD63" s="679"/>
      <c r="AE63" s="679"/>
      <c r="AF63" s="676">
        <v>1</v>
      </c>
      <c r="AG63" s="679"/>
      <c r="AH63" s="679"/>
      <c r="AI63" s="676">
        <v>1</v>
      </c>
      <c r="AJ63" s="679"/>
      <c r="AK63" s="679"/>
      <c r="AL63" s="676">
        <v>1</v>
      </c>
      <c r="AM63" s="640">
        <f>+Tabla2[[#This Row],[En.]]+Tabla2[[#This Row],[may]]+Tabla2[[#This Row],[Agos]]+Tabla2[[#This Row],[Nov]]</f>
        <v>0</v>
      </c>
      <c r="AN63" s="498"/>
      <c r="AO63" s="498"/>
      <c r="AP63" s="498"/>
      <c r="AQ63" s="498"/>
      <c r="AR63" s="498"/>
      <c r="AS63" s="498"/>
      <c r="AT63" s="498"/>
      <c r="AU63" s="498"/>
      <c r="AV63" s="498"/>
      <c r="AW63" s="498"/>
      <c r="AX63" s="498"/>
      <c r="AY63" s="498"/>
      <c r="AZ63" s="498"/>
      <c r="BA63" s="498"/>
      <c r="BB63" s="498"/>
      <c r="BC63" s="498"/>
      <c r="BD63" s="498"/>
      <c r="BE63" s="498"/>
      <c r="BF63" s="498"/>
      <c r="BG63" s="498"/>
      <c r="BH63" s="498"/>
      <c r="BI63" s="498"/>
      <c r="BJ63" s="498"/>
    </row>
    <row r="64" spans="2:62" s="483" customFormat="1" ht="36" customHeight="1" x14ac:dyDescent="0.2">
      <c r="B64" s="504"/>
      <c r="C64" s="504"/>
      <c r="D64" s="504"/>
      <c r="E64" s="504"/>
      <c r="F64" s="504"/>
      <c r="G64" s="462" t="s">
        <v>2285</v>
      </c>
      <c r="H64" s="462" t="str">
        <f>Tabla2[[#This Row],[Responsable ]]</f>
        <v>DJUR</v>
      </c>
      <c r="I64" s="462" t="s">
        <v>2261</v>
      </c>
      <c r="J64" s="591"/>
      <c r="K64" s="591"/>
      <c r="L64" s="591"/>
      <c r="M64" s="591"/>
      <c r="N64" s="591"/>
      <c r="O64" s="591"/>
      <c r="P64" s="591"/>
      <c r="Q64" s="591"/>
      <c r="R64" s="591"/>
      <c r="S64" s="591"/>
      <c r="T64" s="591"/>
      <c r="U64" s="591"/>
      <c r="V64" s="587">
        <f>SUM(Tabla2[[#This Row],[1]:[12]])</f>
        <v>0</v>
      </c>
      <c r="W64" s="462" t="s">
        <v>1755</v>
      </c>
      <c r="X64" s="462" t="s">
        <v>440</v>
      </c>
      <c r="Y64" s="658"/>
      <c r="Z64" s="588" t="s">
        <v>2121</v>
      </c>
      <c r="AA64" s="675"/>
      <c r="AB64" s="675"/>
      <c r="AC64" s="676">
        <v>1</v>
      </c>
      <c r="AD64" s="679"/>
      <c r="AE64" s="679"/>
      <c r="AF64" s="676">
        <v>1</v>
      </c>
      <c r="AG64" s="679"/>
      <c r="AH64" s="679"/>
      <c r="AI64" s="676">
        <v>1</v>
      </c>
      <c r="AJ64" s="679"/>
      <c r="AK64" s="679"/>
      <c r="AL64" s="676">
        <v>1</v>
      </c>
      <c r="AM64" s="640">
        <f>+Tabla2[[#This Row],[En.]]+Tabla2[[#This Row],[may]]+Tabla2[[#This Row],[Agos]]+Tabla2[[#This Row],[Nov]]</f>
        <v>0</v>
      </c>
      <c r="AN64" s="498"/>
      <c r="AO64" s="498"/>
      <c r="AP64" s="498"/>
      <c r="AQ64" s="498"/>
      <c r="AR64" s="498"/>
      <c r="AS64" s="498"/>
      <c r="AT64" s="498"/>
      <c r="AU64" s="498"/>
      <c r="AV64" s="498"/>
      <c r="AW64" s="498"/>
      <c r="AX64" s="498"/>
      <c r="AY64" s="498"/>
      <c r="AZ64" s="498"/>
      <c r="BA64" s="498"/>
      <c r="BB64" s="498"/>
      <c r="BC64" s="498"/>
      <c r="BD64" s="498"/>
      <c r="BE64" s="498"/>
      <c r="BF64" s="498"/>
      <c r="BG64" s="498"/>
      <c r="BH64" s="498"/>
      <c r="BI64" s="498"/>
      <c r="BJ64" s="498"/>
    </row>
    <row r="65" spans="2:62" s="483" customFormat="1" ht="36" customHeight="1" x14ac:dyDescent="0.2">
      <c r="B65" s="504"/>
      <c r="C65" s="504"/>
      <c r="D65" s="504"/>
      <c r="E65" s="504"/>
      <c r="F65" s="504"/>
      <c r="G65" s="462" t="s">
        <v>2289</v>
      </c>
      <c r="H65" s="462"/>
      <c r="I65" s="588" t="s">
        <v>2291</v>
      </c>
      <c r="J65" s="591"/>
      <c r="K65" s="591"/>
      <c r="L65" s="591"/>
      <c r="M65" s="591"/>
      <c r="N65" s="591"/>
      <c r="O65" s="591"/>
      <c r="P65" s="591"/>
      <c r="Q65" s="591"/>
      <c r="R65" s="591"/>
      <c r="S65" s="591"/>
      <c r="T65" s="591"/>
      <c r="U65" s="591"/>
      <c r="V65" s="587">
        <f>SUM(Tabla2[[#This Row],[1]:[12]])</f>
        <v>0</v>
      </c>
      <c r="W65" s="462" t="s">
        <v>1755</v>
      </c>
      <c r="X65" s="462"/>
      <c r="Y65" s="658"/>
      <c r="Z65" s="588" t="s">
        <v>2161</v>
      </c>
      <c r="AA65" s="672"/>
      <c r="AB65" s="672"/>
      <c r="AC65" s="676">
        <v>1</v>
      </c>
      <c r="AD65" s="676"/>
      <c r="AE65" s="676"/>
      <c r="AF65" s="676">
        <v>1</v>
      </c>
      <c r="AG65" s="676"/>
      <c r="AH65" s="676"/>
      <c r="AI65" s="676">
        <v>1</v>
      </c>
      <c r="AJ65" s="676"/>
      <c r="AK65" s="676"/>
      <c r="AL65" s="676">
        <v>1</v>
      </c>
      <c r="AM65" s="640">
        <f>+Tabla2[[#This Row],[En.]]+Tabla2[[#This Row],[may]]+Tabla2[[#This Row],[Agos]]+Tabla2[[#This Row],[Nov]]</f>
        <v>0</v>
      </c>
      <c r="AN65" s="498"/>
      <c r="AO65" s="498"/>
      <c r="AP65" s="498"/>
      <c r="AQ65" s="498"/>
      <c r="AR65" s="498"/>
      <c r="AS65" s="498"/>
      <c r="AT65" s="498"/>
      <c r="AU65" s="498"/>
      <c r="AV65" s="498"/>
      <c r="AW65" s="498"/>
      <c r="AX65" s="498"/>
      <c r="AY65" s="498"/>
      <c r="AZ65" s="498"/>
      <c r="BA65" s="498"/>
      <c r="BB65" s="498"/>
      <c r="BC65" s="498"/>
      <c r="BD65" s="498"/>
      <c r="BE65" s="498"/>
      <c r="BF65" s="498"/>
      <c r="BG65" s="498"/>
      <c r="BH65" s="498"/>
      <c r="BI65" s="498"/>
      <c r="BJ65" s="498"/>
    </row>
    <row r="66" spans="2:62" s="483" customFormat="1" ht="36" customHeight="1" x14ac:dyDescent="0.2">
      <c r="B66" s="504"/>
      <c r="C66" s="504"/>
      <c r="D66" s="504"/>
      <c r="E66" s="504"/>
      <c r="F66" s="504"/>
      <c r="G66" s="588" t="s">
        <v>2292</v>
      </c>
      <c r="H66" s="462"/>
      <c r="I66" s="588" t="s">
        <v>2295</v>
      </c>
      <c r="J66" s="591"/>
      <c r="K66" s="591"/>
      <c r="L66" s="591"/>
      <c r="M66" s="591"/>
      <c r="N66" s="591"/>
      <c r="O66" s="591"/>
      <c r="P66" s="591"/>
      <c r="Q66" s="591"/>
      <c r="R66" s="591"/>
      <c r="S66" s="591"/>
      <c r="T66" s="591"/>
      <c r="U66" s="591"/>
      <c r="V66" s="587">
        <f>SUM(Tabla2[[#This Row],[1]:[12]])</f>
        <v>0</v>
      </c>
      <c r="W66" s="462" t="s">
        <v>1755</v>
      </c>
      <c r="X66" s="462" t="s">
        <v>275</v>
      </c>
      <c r="Y66" s="658"/>
      <c r="Z66" s="588" t="s">
        <v>2155</v>
      </c>
      <c r="AA66" s="672"/>
      <c r="AB66" s="672"/>
      <c r="AC66" s="676">
        <v>1</v>
      </c>
      <c r="AD66" s="676"/>
      <c r="AE66" s="676"/>
      <c r="AF66" s="676">
        <v>1</v>
      </c>
      <c r="AG66" s="676"/>
      <c r="AH66" s="676"/>
      <c r="AI66" s="676"/>
      <c r="AJ66" s="676"/>
      <c r="AK66" s="676"/>
      <c r="AL66" s="676"/>
      <c r="AM66" s="640">
        <f>+Tabla2[[#This Row],[En.]]+Tabla2[[#This Row],[may]]+Tabla2[[#This Row],[Agos]]+Tabla2[[#This Row],[Nov]]</f>
        <v>0</v>
      </c>
      <c r="AN66" s="498"/>
      <c r="AO66" s="498"/>
      <c r="AP66" s="498"/>
      <c r="AQ66" s="498"/>
      <c r="AR66" s="498"/>
      <c r="AS66" s="498"/>
      <c r="AT66" s="498"/>
      <c r="AU66" s="498"/>
      <c r="AV66" s="498"/>
      <c r="AW66" s="498"/>
      <c r="AX66" s="498"/>
      <c r="AY66" s="498"/>
      <c r="AZ66" s="498"/>
      <c r="BA66" s="498"/>
      <c r="BB66" s="498"/>
      <c r="BC66" s="498"/>
      <c r="BD66" s="498"/>
      <c r="BE66" s="498"/>
      <c r="BF66" s="498"/>
      <c r="BG66" s="498"/>
      <c r="BH66" s="498"/>
      <c r="BI66" s="498"/>
      <c r="BJ66" s="498"/>
    </row>
    <row r="67" spans="2:62" s="483" customFormat="1" ht="36" customHeight="1" x14ac:dyDescent="0.2">
      <c r="B67" s="504"/>
      <c r="C67" s="504"/>
      <c r="D67" s="504"/>
      <c r="E67" s="504"/>
      <c r="F67" s="504"/>
      <c r="G67" s="462" t="str">
        <f>+G66</f>
        <v>Diseño de Plan de datos abiertos y plan de certificacion de contingencia de ciberseguridad</v>
      </c>
      <c r="H67" s="462"/>
      <c r="I67" s="588" t="s">
        <v>2296</v>
      </c>
      <c r="J67" s="591"/>
      <c r="K67" s="591"/>
      <c r="L67" s="591"/>
      <c r="M67" s="591"/>
      <c r="N67" s="591"/>
      <c r="O67" s="591"/>
      <c r="P67" s="591"/>
      <c r="Q67" s="591"/>
      <c r="R67" s="591"/>
      <c r="S67" s="591"/>
      <c r="T67" s="591"/>
      <c r="U67" s="591"/>
      <c r="V67" s="587">
        <f>SUM(Tabla2[[#This Row],[1]:[12]])</f>
        <v>0</v>
      </c>
      <c r="W67" s="462" t="s">
        <v>1755</v>
      </c>
      <c r="X67" s="462"/>
      <c r="Y67" s="658"/>
      <c r="Z67" s="588" t="s">
        <v>2155</v>
      </c>
      <c r="AA67" s="672"/>
      <c r="AB67" s="672"/>
      <c r="AC67" s="676">
        <v>1</v>
      </c>
      <c r="AD67" s="676"/>
      <c r="AE67" s="676"/>
      <c r="AF67" s="676">
        <v>1</v>
      </c>
      <c r="AG67" s="676"/>
      <c r="AH67" s="676"/>
      <c r="AI67" s="676">
        <v>1</v>
      </c>
      <c r="AJ67" s="676"/>
      <c r="AK67" s="676"/>
      <c r="AL67" s="676">
        <v>1</v>
      </c>
      <c r="AM67" s="640">
        <f>+Tabla2[[#This Row],[En.]]+Tabla2[[#This Row],[may]]+Tabla2[[#This Row],[Agos]]+Tabla2[[#This Row],[Nov]]</f>
        <v>0</v>
      </c>
      <c r="AN67" s="498"/>
      <c r="AO67" s="498"/>
      <c r="AP67" s="498"/>
      <c r="AQ67" s="498"/>
      <c r="AR67" s="498"/>
      <c r="AS67" s="498"/>
      <c r="AT67" s="498"/>
      <c r="AU67" s="498"/>
      <c r="AV67" s="498"/>
      <c r="AW67" s="498"/>
      <c r="AX67" s="498"/>
      <c r="AY67" s="498"/>
      <c r="AZ67" s="498"/>
      <c r="BA67" s="498"/>
      <c r="BB67" s="498"/>
      <c r="BC67" s="498"/>
      <c r="BD67" s="498"/>
      <c r="BE67" s="498"/>
      <c r="BF67" s="498"/>
      <c r="BG67" s="498"/>
      <c r="BH67" s="498"/>
      <c r="BI67" s="498"/>
      <c r="BJ67" s="498"/>
    </row>
    <row r="68" spans="2:62" s="483" customFormat="1" ht="36" customHeight="1" x14ac:dyDescent="0.2">
      <c r="B68" s="504"/>
      <c r="C68" s="504"/>
      <c r="D68" s="504"/>
      <c r="E68" s="504"/>
      <c r="F68" s="504"/>
      <c r="G68" s="462" t="s">
        <v>2294</v>
      </c>
      <c r="H68" s="462"/>
      <c r="I68" s="588" t="s">
        <v>2297</v>
      </c>
      <c r="J68" s="591"/>
      <c r="K68" s="591"/>
      <c r="L68" s="591"/>
      <c r="M68" s="591"/>
      <c r="N68" s="591"/>
      <c r="O68" s="591"/>
      <c r="P68" s="591"/>
      <c r="Q68" s="591"/>
      <c r="R68" s="591"/>
      <c r="S68" s="591"/>
      <c r="T68" s="591"/>
      <c r="U68" s="591"/>
      <c r="V68" s="587">
        <f>SUM(Tabla2[[#This Row],[1]:[12]])</f>
        <v>0</v>
      </c>
      <c r="W68" s="462" t="s">
        <v>435</v>
      </c>
      <c r="X68" s="462"/>
      <c r="Y68" s="658"/>
      <c r="Z68" s="588" t="s">
        <v>2155</v>
      </c>
      <c r="AA68" s="672"/>
      <c r="AB68" s="672"/>
      <c r="AC68" s="676">
        <v>1</v>
      </c>
      <c r="AD68" s="676"/>
      <c r="AE68" s="676"/>
      <c r="AF68" s="676">
        <v>1</v>
      </c>
      <c r="AG68" s="676"/>
      <c r="AH68" s="676"/>
      <c r="AI68" s="676">
        <v>1</v>
      </c>
      <c r="AJ68" s="676"/>
      <c r="AK68" s="676"/>
      <c r="AL68" s="676">
        <v>1</v>
      </c>
      <c r="AM68" s="640">
        <f>+Tabla2[[#This Row],[En.]]+Tabla2[[#This Row],[may]]+Tabla2[[#This Row],[Agos]]+Tabla2[[#This Row],[Nov]]</f>
        <v>0</v>
      </c>
      <c r="AN68" s="498"/>
      <c r="AO68" s="498"/>
      <c r="AP68" s="498"/>
      <c r="AQ68" s="498"/>
      <c r="AR68" s="498"/>
      <c r="AS68" s="498"/>
      <c r="AT68" s="498"/>
      <c r="AU68" s="498"/>
      <c r="AV68" s="498"/>
      <c r="AW68" s="498"/>
      <c r="AX68" s="498"/>
      <c r="AY68" s="498"/>
      <c r="AZ68" s="498"/>
      <c r="BA68" s="498"/>
      <c r="BB68" s="498"/>
      <c r="BC68" s="498"/>
      <c r="BD68" s="498"/>
      <c r="BE68" s="498"/>
      <c r="BF68" s="498"/>
      <c r="BG68" s="498"/>
      <c r="BH68" s="498"/>
      <c r="BI68" s="498"/>
      <c r="BJ68" s="498"/>
    </row>
    <row r="69" spans="2:62" s="483" customFormat="1" ht="36" customHeight="1" x14ac:dyDescent="0.2">
      <c r="B69" s="504"/>
      <c r="C69" s="504"/>
      <c r="D69" s="504"/>
      <c r="E69" s="504"/>
      <c r="F69" s="504"/>
      <c r="G69" s="462" t="str">
        <f>+G68</f>
        <v>Gestionar y tramitar Infraestructura informática, equipamiento, licencias y softwares informáticos para las eficientizacion de la plataforma tecnológica del CNSS</v>
      </c>
      <c r="H69" s="462"/>
      <c r="I69" s="588" t="s">
        <v>2298</v>
      </c>
      <c r="J69" s="591"/>
      <c r="K69" s="591"/>
      <c r="L69" s="591"/>
      <c r="M69" s="591"/>
      <c r="N69" s="591"/>
      <c r="O69" s="591"/>
      <c r="P69" s="591"/>
      <c r="Q69" s="591"/>
      <c r="R69" s="591"/>
      <c r="S69" s="591"/>
      <c r="T69" s="591"/>
      <c r="U69" s="591"/>
      <c r="V69" s="587">
        <f>SUM(Tabla2[[#This Row],[1]:[12]])</f>
        <v>0</v>
      </c>
      <c r="W69" s="462" t="s">
        <v>1755</v>
      </c>
      <c r="X69" s="462"/>
      <c r="Y69" s="658"/>
      <c r="Z69" s="588" t="s">
        <v>2155</v>
      </c>
      <c r="AA69" s="672"/>
      <c r="AB69" s="672"/>
      <c r="AC69" s="676">
        <v>1</v>
      </c>
      <c r="AD69" s="676"/>
      <c r="AE69" s="676"/>
      <c r="AF69" s="676">
        <v>1</v>
      </c>
      <c r="AG69" s="676"/>
      <c r="AH69" s="676"/>
      <c r="AI69" s="676"/>
      <c r="AJ69" s="676"/>
      <c r="AK69" s="676"/>
      <c r="AL69" s="676"/>
      <c r="AM69" s="640">
        <f>+Tabla2[[#This Row],[En.]]+Tabla2[[#This Row],[may]]+Tabla2[[#This Row],[Agos]]+Tabla2[[#This Row],[Nov]]</f>
        <v>0</v>
      </c>
      <c r="AN69" s="498"/>
      <c r="AO69" s="498"/>
      <c r="AP69" s="498"/>
      <c r="AQ69" s="498"/>
      <c r="AR69" s="498"/>
      <c r="AS69" s="498"/>
      <c r="AT69" s="498"/>
      <c r="AU69" s="498"/>
      <c r="AV69" s="498"/>
      <c r="AW69" s="498"/>
      <c r="AX69" s="498"/>
      <c r="AY69" s="498"/>
      <c r="AZ69" s="498"/>
      <c r="BA69" s="498"/>
      <c r="BB69" s="498"/>
      <c r="BC69" s="498"/>
      <c r="BD69" s="498"/>
      <c r="BE69" s="498"/>
      <c r="BF69" s="498"/>
      <c r="BG69" s="498"/>
      <c r="BH69" s="498"/>
      <c r="BI69" s="498"/>
      <c r="BJ69" s="498"/>
    </row>
    <row r="70" spans="2:62" s="483" customFormat="1" ht="36" customHeight="1" x14ac:dyDescent="0.2">
      <c r="B70" s="504"/>
      <c r="C70" s="504"/>
      <c r="D70" s="504"/>
      <c r="E70" s="504"/>
      <c r="F70" s="504"/>
      <c r="G70" s="462" t="str">
        <f>+G69</f>
        <v>Gestionar y tramitar Infraestructura informática, equipamiento, licencias y softwares informáticos para las eficientizacion de la plataforma tecnológica del CNSS</v>
      </c>
      <c r="H70" s="462"/>
      <c r="I70" s="588" t="s">
        <v>2299</v>
      </c>
      <c r="J70" s="591"/>
      <c r="K70" s="591"/>
      <c r="L70" s="591"/>
      <c r="M70" s="591"/>
      <c r="N70" s="591"/>
      <c r="O70" s="591"/>
      <c r="P70" s="591"/>
      <c r="Q70" s="591"/>
      <c r="R70" s="591"/>
      <c r="S70" s="591"/>
      <c r="T70" s="591"/>
      <c r="U70" s="591"/>
      <c r="V70" s="587">
        <f>SUM(Tabla2[[#This Row],[1]:[12]])</f>
        <v>0</v>
      </c>
      <c r="W70" s="462" t="s">
        <v>1755</v>
      </c>
      <c r="X70" s="462"/>
      <c r="Y70" s="658"/>
      <c r="Z70" s="588" t="s">
        <v>2155</v>
      </c>
      <c r="AA70" s="672"/>
      <c r="AB70" s="672"/>
      <c r="AC70" s="676">
        <v>1</v>
      </c>
      <c r="AD70" s="676"/>
      <c r="AE70" s="676"/>
      <c r="AF70" s="676">
        <v>1</v>
      </c>
      <c r="AG70" s="676"/>
      <c r="AH70" s="676"/>
      <c r="AI70" s="676">
        <v>1</v>
      </c>
      <c r="AJ70" s="676"/>
      <c r="AK70" s="676"/>
      <c r="AL70" s="676">
        <v>1</v>
      </c>
      <c r="AM70" s="640">
        <f>+Tabla2[[#This Row],[En.]]+Tabla2[[#This Row],[may]]+Tabla2[[#This Row],[Agos]]+Tabla2[[#This Row],[Nov]]</f>
        <v>0</v>
      </c>
      <c r="AN70" s="498"/>
      <c r="AO70" s="498"/>
      <c r="AP70" s="498"/>
      <c r="AQ70" s="498"/>
      <c r="AR70" s="498"/>
      <c r="AS70" s="498"/>
      <c r="AT70" s="498"/>
      <c r="AU70" s="498"/>
      <c r="AV70" s="498"/>
      <c r="AW70" s="498"/>
      <c r="AX70" s="498"/>
      <c r="AY70" s="498"/>
      <c r="AZ70" s="498"/>
      <c r="BA70" s="498"/>
      <c r="BB70" s="498"/>
      <c r="BC70" s="498"/>
      <c r="BD70" s="498"/>
      <c r="BE70" s="498"/>
      <c r="BF70" s="498"/>
      <c r="BG70" s="498"/>
      <c r="BH70" s="498"/>
      <c r="BI70" s="498"/>
      <c r="BJ70" s="498"/>
    </row>
    <row r="71" spans="2:62" s="483" customFormat="1" ht="36" customHeight="1" x14ac:dyDescent="0.2">
      <c r="B71" s="504"/>
      <c r="C71" s="504"/>
      <c r="D71" s="504"/>
      <c r="E71" s="504"/>
      <c r="F71" s="504"/>
      <c r="G71" s="462" t="s">
        <v>2305</v>
      </c>
      <c r="H71" s="462"/>
      <c r="I71" s="588" t="s">
        <v>2307</v>
      </c>
      <c r="J71" s="591"/>
      <c r="K71" s="591"/>
      <c r="L71" s="591"/>
      <c r="M71" s="591"/>
      <c r="N71" s="591"/>
      <c r="O71" s="591"/>
      <c r="P71" s="591"/>
      <c r="Q71" s="591"/>
      <c r="R71" s="591"/>
      <c r="S71" s="591"/>
      <c r="T71" s="591"/>
      <c r="U71" s="591"/>
      <c r="V71" s="587">
        <f>SUM(Tabla2[[#This Row],[1]:[12]])</f>
        <v>0</v>
      </c>
      <c r="W71" s="462" t="s">
        <v>1755</v>
      </c>
      <c r="X71" s="462"/>
      <c r="Y71" s="658"/>
      <c r="Z71" s="497" t="s">
        <v>2148</v>
      </c>
      <c r="AA71" s="675"/>
      <c r="AB71" s="675"/>
      <c r="AC71" s="676">
        <v>1</v>
      </c>
      <c r="AD71" s="679"/>
      <c r="AE71" s="679"/>
      <c r="AF71" s="676">
        <v>1</v>
      </c>
      <c r="AG71" s="679"/>
      <c r="AH71" s="679"/>
      <c r="AI71" s="676">
        <v>1</v>
      </c>
      <c r="AJ71" s="679"/>
      <c r="AK71" s="679"/>
      <c r="AL71" s="676">
        <v>1</v>
      </c>
      <c r="AM71" s="640">
        <f>+Tabla2[[#This Row],[En.]]+Tabla2[[#This Row],[may]]+Tabla2[[#This Row],[Agos]]+Tabla2[[#This Row],[Nov]]</f>
        <v>0</v>
      </c>
      <c r="AN71" s="498"/>
      <c r="AO71" s="498"/>
      <c r="AP71" s="498"/>
      <c r="AQ71" s="498"/>
      <c r="AR71" s="498"/>
      <c r="AS71" s="498"/>
      <c r="AT71" s="498"/>
      <c r="AU71" s="498"/>
      <c r="AV71" s="498"/>
      <c r="AW71" s="498"/>
      <c r="AX71" s="498"/>
      <c r="AY71" s="498"/>
      <c r="AZ71" s="498"/>
      <c r="BA71" s="498"/>
      <c r="BB71" s="498"/>
      <c r="BC71" s="498"/>
      <c r="BD71" s="498"/>
      <c r="BE71" s="498"/>
      <c r="BF71" s="498"/>
      <c r="BG71" s="498"/>
      <c r="BH71" s="498"/>
      <c r="BI71" s="498"/>
      <c r="BJ71" s="498"/>
    </row>
    <row r="72" spans="2:62" s="483" customFormat="1" ht="36" customHeight="1" x14ac:dyDescent="0.2">
      <c r="B72" s="504"/>
      <c r="C72" s="504"/>
      <c r="D72" s="504"/>
      <c r="E72" s="504"/>
      <c r="F72" s="504"/>
      <c r="G72" s="462" t="s">
        <v>2306</v>
      </c>
      <c r="H72" s="462"/>
      <c r="I72" s="588" t="s">
        <v>2308</v>
      </c>
      <c r="J72" s="591"/>
      <c r="K72" s="591"/>
      <c r="L72" s="591"/>
      <c r="M72" s="591"/>
      <c r="N72" s="591"/>
      <c r="O72" s="591"/>
      <c r="P72" s="591"/>
      <c r="Q72" s="591"/>
      <c r="R72" s="591"/>
      <c r="S72" s="591"/>
      <c r="T72" s="591"/>
      <c r="U72" s="591"/>
      <c r="V72" s="587">
        <f>SUM(Tabla2[[#This Row],[1]:[12]])</f>
        <v>0</v>
      </c>
      <c r="W72" s="462" t="s">
        <v>1755</v>
      </c>
      <c r="X72" s="462"/>
      <c r="Y72" s="658"/>
      <c r="Z72" s="497" t="s">
        <v>2148</v>
      </c>
      <c r="AA72" s="675"/>
      <c r="AB72" s="675"/>
      <c r="AC72" s="676">
        <v>1</v>
      </c>
      <c r="AD72" s="679"/>
      <c r="AE72" s="679"/>
      <c r="AF72" s="676">
        <v>1</v>
      </c>
      <c r="AG72" s="679"/>
      <c r="AH72" s="679"/>
      <c r="AI72" s="676">
        <v>1</v>
      </c>
      <c r="AJ72" s="679"/>
      <c r="AK72" s="679"/>
      <c r="AL72" s="676">
        <v>1</v>
      </c>
      <c r="AM72" s="640">
        <f>+Tabla2[[#This Row],[En.]]+Tabla2[[#This Row],[may]]+Tabla2[[#This Row],[Agos]]+Tabla2[[#This Row],[Nov]]</f>
        <v>0</v>
      </c>
      <c r="AN72" s="498"/>
      <c r="AO72" s="498"/>
      <c r="AP72" s="498"/>
      <c r="AQ72" s="498"/>
      <c r="AR72" s="498"/>
      <c r="AS72" s="498"/>
      <c r="AT72" s="498"/>
      <c r="AU72" s="498"/>
      <c r="AV72" s="498"/>
      <c r="AW72" s="498"/>
      <c r="AX72" s="498"/>
      <c r="AY72" s="498"/>
      <c r="AZ72" s="498"/>
      <c r="BA72" s="498"/>
      <c r="BB72" s="498"/>
      <c r="BC72" s="498"/>
      <c r="BD72" s="498"/>
      <c r="BE72" s="498"/>
      <c r="BF72" s="498"/>
      <c r="BG72" s="498"/>
      <c r="BH72" s="498"/>
      <c r="BI72" s="498"/>
      <c r="BJ72" s="498"/>
    </row>
    <row r="73" spans="2:62" s="483" customFormat="1" ht="36" customHeight="1" x14ac:dyDescent="0.2">
      <c r="B73" s="504"/>
      <c r="C73" s="504"/>
      <c r="D73" s="504"/>
      <c r="E73" s="504"/>
      <c r="F73" s="504"/>
      <c r="G73" s="462" t="s">
        <v>2313</v>
      </c>
      <c r="H73" s="462"/>
      <c r="I73" s="450" t="s">
        <v>2314</v>
      </c>
      <c r="J73" s="591"/>
      <c r="K73" s="591"/>
      <c r="L73" s="591"/>
      <c r="M73" s="591"/>
      <c r="N73" s="591"/>
      <c r="O73" s="591"/>
      <c r="P73" s="591"/>
      <c r="Q73" s="591"/>
      <c r="R73" s="591"/>
      <c r="S73" s="591"/>
      <c r="T73" s="591"/>
      <c r="U73" s="591"/>
      <c r="V73" s="587">
        <f>SUM(Tabla2[[#This Row],[1]:[12]])</f>
        <v>0</v>
      </c>
      <c r="W73" s="462" t="s">
        <v>448</v>
      </c>
      <c r="X73" s="462" t="s">
        <v>2315</v>
      </c>
      <c r="Y73" s="658"/>
      <c r="Z73" s="497" t="s">
        <v>2108</v>
      </c>
      <c r="AA73" s="673"/>
      <c r="AB73" s="673"/>
      <c r="AC73" s="676">
        <v>1</v>
      </c>
      <c r="AD73" s="677"/>
      <c r="AE73" s="677"/>
      <c r="AF73" s="676">
        <v>1</v>
      </c>
      <c r="AG73" s="677"/>
      <c r="AH73" s="677"/>
      <c r="AI73" s="676">
        <v>1</v>
      </c>
      <c r="AJ73" s="676"/>
      <c r="AK73" s="677"/>
      <c r="AL73" s="676">
        <v>1</v>
      </c>
      <c r="AM73" s="640">
        <f>+Tabla2[[#This Row],[En.]]+Tabla2[[#This Row],[may]]+Tabla2[[#This Row],[Agos]]+Tabla2[[#This Row],[Nov]]</f>
        <v>0</v>
      </c>
      <c r="AN73" s="498"/>
      <c r="AO73" s="498"/>
      <c r="AP73" s="498"/>
      <c r="AQ73" s="498"/>
      <c r="AR73" s="498"/>
      <c r="AS73" s="498"/>
      <c r="AT73" s="498"/>
      <c r="AU73" s="498"/>
      <c r="AV73" s="498"/>
      <c r="AW73" s="498"/>
      <c r="AX73" s="498"/>
      <c r="AY73" s="498"/>
      <c r="AZ73" s="498"/>
      <c r="BA73" s="498"/>
      <c r="BB73" s="498"/>
      <c r="BC73" s="498"/>
      <c r="BD73" s="498"/>
      <c r="BE73" s="498"/>
      <c r="BF73" s="498"/>
      <c r="BG73" s="498"/>
      <c r="BH73" s="498"/>
      <c r="BI73" s="498"/>
      <c r="BJ73" s="498"/>
    </row>
    <row r="74" spans="2:62" s="483" customFormat="1" ht="36" customHeight="1" x14ac:dyDescent="0.2">
      <c r="B74" s="504"/>
      <c r="C74" s="504"/>
      <c r="D74" s="504"/>
      <c r="E74" s="504"/>
      <c r="F74" s="504"/>
      <c r="G74" s="462" t="s">
        <v>2310</v>
      </c>
      <c r="H74" s="462"/>
      <c r="I74" s="588" t="s">
        <v>2312</v>
      </c>
      <c r="J74" s="591"/>
      <c r="K74" s="591"/>
      <c r="L74" s="591"/>
      <c r="M74" s="591"/>
      <c r="N74" s="591"/>
      <c r="O74" s="591"/>
      <c r="P74" s="591"/>
      <c r="Q74" s="591"/>
      <c r="R74" s="591"/>
      <c r="S74" s="591"/>
      <c r="T74" s="591"/>
      <c r="U74" s="591"/>
      <c r="V74" s="587">
        <f>SUM(Tabla2[[#This Row],[1]:[12]])</f>
        <v>0</v>
      </c>
      <c r="W74" s="462" t="s">
        <v>1755</v>
      </c>
      <c r="X74" s="462"/>
      <c r="Y74" s="658"/>
      <c r="Z74" s="588" t="s">
        <v>2108</v>
      </c>
      <c r="AA74" s="673"/>
      <c r="AB74" s="673"/>
      <c r="AC74" s="676">
        <v>1</v>
      </c>
      <c r="AD74" s="677"/>
      <c r="AE74" s="677"/>
      <c r="AF74" s="676">
        <v>1</v>
      </c>
      <c r="AG74" s="677"/>
      <c r="AH74" s="677"/>
      <c r="AI74" s="676">
        <v>1</v>
      </c>
      <c r="AJ74" s="676"/>
      <c r="AK74" s="677"/>
      <c r="AL74" s="676">
        <v>1</v>
      </c>
      <c r="AM74" s="640">
        <f>+Tabla2[[#This Row],[En.]]+Tabla2[[#This Row],[may]]+Tabla2[[#This Row],[Agos]]+Tabla2[[#This Row],[Nov]]</f>
        <v>0</v>
      </c>
      <c r="AN74" s="498"/>
      <c r="AO74" s="498"/>
      <c r="AP74" s="498"/>
      <c r="AQ74" s="498"/>
      <c r="AR74" s="498"/>
      <c r="AS74" s="498"/>
      <c r="AT74" s="498"/>
      <c r="AU74" s="498"/>
      <c r="AV74" s="498"/>
      <c r="AW74" s="498"/>
      <c r="AX74" s="498"/>
      <c r="AY74" s="498"/>
      <c r="AZ74" s="498"/>
      <c r="BA74" s="498"/>
      <c r="BB74" s="498"/>
      <c r="BC74" s="498"/>
      <c r="BD74" s="498"/>
      <c r="BE74" s="498"/>
      <c r="BF74" s="498"/>
      <c r="BG74" s="498"/>
      <c r="BH74" s="498"/>
      <c r="BI74" s="498"/>
      <c r="BJ74" s="498"/>
    </row>
    <row r="75" spans="2:62" s="483" customFormat="1" ht="36" customHeight="1" x14ac:dyDescent="0.2">
      <c r="B75" s="504"/>
      <c r="C75" s="504"/>
      <c r="D75" s="504"/>
      <c r="E75" s="504"/>
      <c r="F75" s="504"/>
      <c r="G75" s="462" t="s">
        <v>2311</v>
      </c>
      <c r="H75" s="462"/>
      <c r="I75" s="588" t="s">
        <v>2316</v>
      </c>
      <c r="J75" s="591"/>
      <c r="K75" s="591"/>
      <c r="L75" s="591"/>
      <c r="M75" s="591"/>
      <c r="N75" s="591"/>
      <c r="O75" s="591"/>
      <c r="P75" s="591"/>
      <c r="Q75" s="591"/>
      <c r="R75" s="591"/>
      <c r="S75" s="591"/>
      <c r="T75" s="591"/>
      <c r="U75" s="591"/>
      <c r="V75" s="587">
        <f>SUM(Tabla2[[#This Row],[1]:[12]])</f>
        <v>0</v>
      </c>
      <c r="W75" s="462" t="s">
        <v>1755</v>
      </c>
      <c r="X75" s="462"/>
      <c r="Y75" s="658"/>
      <c r="Z75" s="588" t="s">
        <v>2108</v>
      </c>
      <c r="AA75" s="673"/>
      <c r="AB75" s="673"/>
      <c r="AC75" s="676">
        <v>1</v>
      </c>
      <c r="AD75" s="677"/>
      <c r="AE75" s="677"/>
      <c r="AF75" s="676"/>
      <c r="AG75" s="677"/>
      <c r="AH75" s="677"/>
      <c r="AI75" s="676"/>
      <c r="AJ75" s="676"/>
      <c r="AK75" s="677"/>
      <c r="AL75" s="676">
        <v>1</v>
      </c>
      <c r="AM75" s="640">
        <f>+Tabla2[[#This Row],[En.]]+Tabla2[[#This Row],[may]]+Tabla2[[#This Row],[Agos]]+Tabla2[[#This Row],[Nov]]</f>
        <v>0</v>
      </c>
      <c r="AN75" s="498"/>
      <c r="AO75" s="498"/>
      <c r="AP75" s="498"/>
      <c r="AQ75" s="498"/>
      <c r="AR75" s="498"/>
      <c r="AS75" s="498"/>
      <c r="AT75" s="498"/>
      <c r="AU75" s="498"/>
      <c r="AV75" s="498"/>
      <c r="AW75" s="498"/>
      <c r="AX75" s="498"/>
      <c r="AY75" s="498"/>
      <c r="AZ75" s="498"/>
      <c r="BA75" s="498"/>
      <c r="BB75" s="498"/>
      <c r="BC75" s="498"/>
      <c r="BD75" s="498"/>
      <c r="BE75" s="498"/>
      <c r="BF75" s="498"/>
      <c r="BG75" s="498"/>
      <c r="BH75" s="498"/>
      <c r="BI75" s="498"/>
      <c r="BJ75" s="498"/>
    </row>
    <row r="76" spans="2:62" s="483" customFormat="1" ht="36" customHeight="1" x14ac:dyDescent="0.2">
      <c r="B76" s="504"/>
      <c r="C76" s="504"/>
      <c r="D76" s="504"/>
      <c r="E76" s="504"/>
      <c r="F76" s="504"/>
      <c r="G76" s="450" t="s">
        <v>2331</v>
      </c>
      <c r="H76" s="462"/>
      <c r="I76" s="462" t="s">
        <v>2325</v>
      </c>
      <c r="J76" s="591"/>
      <c r="K76" s="591"/>
      <c r="L76" s="591"/>
      <c r="M76" s="591"/>
      <c r="N76" s="591"/>
      <c r="O76" s="591"/>
      <c r="P76" s="591"/>
      <c r="Q76" s="591"/>
      <c r="R76" s="591"/>
      <c r="S76" s="591"/>
      <c r="T76" s="591"/>
      <c r="U76" s="591"/>
      <c r="V76" s="587">
        <f>SUM(Tabla2[[#This Row],[1]:[12]])</f>
        <v>0</v>
      </c>
      <c r="W76" s="462" t="s">
        <v>1755</v>
      </c>
      <c r="X76" s="462"/>
      <c r="Y76" s="658"/>
      <c r="Z76" s="497" t="s">
        <v>2101</v>
      </c>
      <c r="AA76" s="673"/>
      <c r="AB76" s="673"/>
      <c r="AC76" s="676">
        <v>1</v>
      </c>
      <c r="AD76" s="677"/>
      <c r="AE76" s="677"/>
      <c r="AF76" s="676">
        <v>1</v>
      </c>
      <c r="AG76" s="677"/>
      <c r="AH76" s="677"/>
      <c r="AI76" s="676">
        <v>1</v>
      </c>
      <c r="AJ76" s="676"/>
      <c r="AK76" s="677"/>
      <c r="AL76" s="676">
        <v>1</v>
      </c>
      <c r="AM76" s="640">
        <f>+Tabla2[[#This Row],[En.]]+Tabla2[[#This Row],[may]]+Tabla2[[#This Row],[Agos]]+Tabla2[[#This Row],[Nov]]</f>
        <v>0</v>
      </c>
      <c r="AN76" s="498"/>
      <c r="AO76" s="498"/>
      <c r="AP76" s="498"/>
      <c r="AQ76" s="498"/>
      <c r="AR76" s="498"/>
      <c r="AS76" s="498"/>
      <c r="AT76" s="498"/>
      <c r="AU76" s="498"/>
      <c r="AV76" s="498"/>
      <c r="AW76" s="498"/>
      <c r="AX76" s="498"/>
      <c r="AY76" s="498"/>
      <c r="AZ76" s="498"/>
      <c r="BA76" s="498"/>
      <c r="BB76" s="498"/>
      <c r="BC76" s="498"/>
      <c r="BD76" s="498"/>
      <c r="BE76" s="498"/>
      <c r="BF76" s="498"/>
      <c r="BG76" s="498"/>
      <c r="BH76" s="498"/>
      <c r="BI76" s="498"/>
      <c r="BJ76" s="498"/>
    </row>
    <row r="77" spans="2:62" s="483" customFormat="1" ht="36" customHeight="1" x14ac:dyDescent="0.2">
      <c r="B77" s="504"/>
      <c r="C77" s="504"/>
      <c r="D77" s="504"/>
      <c r="E77" s="504"/>
      <c r="F77" s="504"/>
      <c r="G77" s="462" t="str">
        <f>+G76</f>
        <v>Gestionar plan de auditaría a las operaciones del SDSS y velar por la aplicación correcta de los reglamentos, acuerdos y resoluciones.</v>
      </c>
      <c r="H77" s="462"/>
      <c r="I77" s="462" t="s">
        <v>2326</v>
      </c>
      <c r="J77" s="591"/>
      <c r="K77" s="591"/>
      <c r="L77" s="591"/>
      <c r="M77" s="591"/>
      <c r="N77" s="591"/>
      <c r="O77" s="591"/>
      <c r="P77" s="591"/>
      <c r="Q77" s="591"/>
      <c r="R77" s="591"/>
      <c r="S77" s="591"/>
      <c r="T77" s="591"/>
      <c r="U77" s="591"/>
      <c r="V77" s="587">
        <f>SUM(Tabla2[[#This Row],[1]:[12]])</f>
        <v>0</v>
      </c>
      <c r="W77" s="462" t="s">
        <v>1755</v>
      </c>
      <c r="X77" s="462"/>
      <c r="Y77" s="658"/>
      <c r="Z77" s="497" t="s">
        <v>2101</v>
      </c>
      <c r="AA77" s="673"/>
      <c r="AB77" s="673"/>
      <c r="AC77" s="676">
        <v>1</v>
      </c>
      <c r="AD77" s="677"/>
      <c r="AE77" s="677"/>
      <c r="AF77" s="676">
        <v>1</v>
      </c>
      <c r="AG77" s="677"/>
      <c r="AH77" s="677"/>
      <c r="AI77" s="676">
        <v>1</v>
      </c>
      <c r="AJ77" s="676"/>
      <c r="AK77" s="677"/>
      <c r="AL77" s="676">
        <v>1</v>
      </c>
      <c r="AM77" s="640">
        <f>+Tabla2[[#This Row],[En.]]+Tabla2[[#This Row],[may]]+Tabla2[[#This Row],[Agos]]+Tabla2[[#This Row],[Nov]]</f>
        <v>0</v>
      </c>
      <c r="AN77" s="498"/>
      <c r="AO77" s="498"/>
      <c r="AP77" s="498"/>
      <c r="AQ77" s="498"/>
      <c r="AR77" s="498"/>
      <c r="AS77" s="498"/>
      <c r="AT77" s="498"/>
      <c r="AU77" s="498"/>
      <c r="AV77" s="498"/>
      <c r="AW77" s="498"/>
      <c r="AX77" s="498"/>
      <c r="AY77" s="498"/>
      <c r="AZ77" s="498"/>
      <c r="BA77" s="498"/>
      <c r="BB77" s="498"/>
      <c r="BC77" s="498"/>
      <c r="BD77" s="498"/>
      <c r="BE77" s="498"/>
      <c r="BF77" s="498"/>
      <c r="BG77" s="498"/>
      <c r="BH77" s="498"/>
      <c r="BI77" s="498"/>
      <c r="BJ77" s="498"/>
    </row>
    <row r="78" spans="2:62" s="483" customFormat="1" ht="36" customHeight="1" x14ac:dyDescent="0.2">
      <c r="B78" s="504"/>
      <c r="C78" s="504"/>
      <c r="D78" s="504"/>
      <c r="E78" s="504"/>
      <c r="F78" s="504"/>
      <c r="G78" s="462" t="str">
        <f>+G77</f>
        <v>Gestionar plan de auditaría a las operaciones del SDSS y velar por la aplicación correcta de los reglamentos, acuerdos y resoluciones.</v>
      </c>
      <c r="H78" s="462"/>
      <c r="I78" s="462" t="s">
        <v>2327</v>
      </c>
      <c r="J78" s="591"/>
      <c r="K78" s="591"/>
      <c r="L78" s="591"/>
      <c r="M78" s="591"/>
      <c r="N78" s="591"/>
      <c r="O78" s="591"/>
      <c r="P78" s="591"/>
      <c r="Q78" s="591"/>
      <c r="R78" s="591"/>
      <c r="S78" s="591"/>
      <c r="T78" s="591"/>
      <c r="U78" s="591"/>
      <c r="V78" s="587">
        <f>SUM(Tabla2[[#This Row],[1]:[12]])</f>
        <v>0</v>
      </c>
      <c r="W78" s="462" t="s">
        <v>1755</v>
      </c>
      <c r="X78" s="462"/>
      <c r="Y78" s="658"/>
      <c r="Z78" s="497" t="s">
        <v>2101</v>
      </c>
      <c r="AA78" s="673"/>
      <c r="AB78" s="673"/>
      <c r="AC78" s="676">
        <v>1</v>
      </c>
      <c r="AD78" s="677"/>
      <c r="AE78" s="677"/>
      <c r="AF78" s="676">
        <v>1</v>
      </c>
      <c r="AG78" s="677"/>
      <c r="AH78" s="677"/>
      <c r="AI78" s="676">
        <v>1</v>
      </c>
      <c r="AJ78" s="676"/>
      <c r="AK78" s="677"/>
      <c r="AL78" s="676">
        <v>1</v>
      </c>
      <c r="AM78" s="640">
        <f>+Tabla2[[#This Row],[En.]]+Tabla2[[#This Row],[may]]+Tabla2[[#This Row],[Agos]]+Tabla2[[#This Row],[Nov]]</f>
        <v>0</v>
      </c>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98"/>
      <c r="BJ78" s="498"/>
    </row>
    <row r="79" spans="2:62" s="483" customFormat="1" ht="36" customHeight="1" x14ac:dyDescent="0.2">
      <c r="B79" s="504"/>
      <c r="C79" s="504"/>
      <c r="D79" s="504"/>
      <c r="E79" s="504"/>
      <c r="F79" s="504"/>
      <c r="G79" s="462" t="str">
        <f>+G78</f>
        <v>Gestionar plan de auditaría a las operaciones del SDSS y velar por la aplicación correcta de los reglamentos, acuerdos y resoluciones.</v>
      </c>
      <c r="H79" s="462"/>
      <c r="I79" s="462" t="s">
        <v>2328</v>
      </c>
      <c r="J79" s="591"/>
      <c r="K79" s="591"/>
      <c r="L79" s="591"/>
      <c r="M79" s="591"/>
      <c r="N79" s="591"/>
      <c r="O79" s="591"/>
      <c r="P79" s="591"/>
      <c r="Q79" s="591"/>
      <c r="R79" s="591"/>
      <c r="S79" s="591"/>
      <c r="T79" s="591"/>
      <c r="U79" s="591"/>
      <c r="V79" s="587">
        <f>SUM(Tabla2[[#This Row],[1]:[12]])</f>
        <v>0</v>
      </c>
      <c r="W79" s="462" t="s">
        <v>1755</v>
      </c>
      <c r="X79" s="462"/>
      <c r="Y79" s="658"/>
      <c r="Z79" s="497" t="s">
        <v>2101</v>
      </c>
      <c r="AA79" s="673"/>
      <c r="AB79" s="673"/>
      <c r="AC79" s="676">
        <v>1</v>
      </c>
      <c r="AD79" s="677"/>
      <c r="AE79" s="677"/>
      <c r="AF79" s="676">
        <v>1</v>
      </c>
      <c r="AG79" s="677"/>
      <c r="AH79" s="677"/>
      <c r="AI79" s="676">
        <v>1</v>
      </c>
      <c r="AJ79" s="676"/>
      <c r="AK79" s="677"/>
      <c r="AL79" s="676">
        <v>1</v>
      </c>
      <c r="AM79" s="640">
        <f>+Tabla2[[#This Row],[En.]]+Tabla2[[#This Row],[may]]+Tabla2[[#This Row],[Agos]]+Tabla2[[#This Row],[Nov]]</f>
        <v>0</v>
      </c>
      <c r="AN79" s="498"/>
      <c r="AO79" s="498"/>
      <c r="AP79" s="498"/>
      <c r="AQ79" s="498"/>
      <c r="AR79" s="498"/>
      <c r="AS79" s="498"/>
      <c r="AT79" s="498"/>
      <c r="AU79" s="498"/>
      <c r="AV79" s="498"/>
      <c r="AW79" s="498"/>
      <c r="AX79" s="498"/>
      <c r="AY79" s="498"/>
      <c r="AZ79" s="498"/>
      <c r="BA79" s="498"/>
      <c r="BB79" s="498"/>
      <c r="BC79" s="498"/>
      <c r="BD79" s="498"/>
      <c r="BE79" s="498"/>
      <c r="BF79" s="498"/>
      <c r="BG79" s="498"/>
      <c r="BH79" s="498"/>
      <c r="BI79" s="498"/>
      <c r="BJ79" s="498"/>
    </row>
    <row r="80" spans="2:62" s="483" customFormat="1" ht="36" customHeight="1" x14ac:dyDescent="0.2">
      <c r="B80" s="504"/>
      <c r="C80" s="504"/>
      <c r="D80" s="504"/>
      <c r="E80" s="504"/>
      <c r="F80" s="504"/>
      <c r="G80" s="462" t="str">
        <f>+G79</f>
        <v>Gestionar plan de auditaría a las operaciones del SDSS y velar por la aplicación correcta de los reglamentos, acuerdos y resoluciones.</v>
      </c>
      <c r="H80" s="462"/>
      <c r="I80" s="462" t="s">
        <v>2329</v>
      </c>
      <c r="J80" s="591"/>
      <c r="K80" s="591"/>
      <c r="L80" s="591"/>
      <c r="M80" s="591"/>
      <c r="N80" s="591"/>
      <c r="O80" s="591"/>
      <c r="P80" s="591"/>
      <c r="Q80" s="591"/>
      <c r="R80" s="591"/>
      <c r="S80" s="591"/>
      <c r="T80" s="591"/>
      <c r="U80" s="591"/>
      <c r="V80" s="587">
        <f>SUM(Tabla2[[#This Row],[1]:[12]])</f>
        <v>0</v>
      </c>
      <c r="W80" s="462" t="s">
        <v>1755</v>
      </c>
      <c r="X80" s="462"/>
      <c r="Y80" s="658"/>
      <c r="Z80" s="497" t="s">
        <v>2101</v>
      </c>
      <c r="AA80" s="673"/>
      <c r="AB80" s="673"/>
      <c r="AC80" s="676">
        <v>1</v>
      </c>
      <c r="AD80" s="677"/>
      <c r="AE80" s="677"/>
      <c r="AF80" s="676">
        <v>1</v>
      </c>
      <c r="AG80" s="677"/>
      <c r="AH80" s="677"/>
      <c r="AI80" s="676">
        <v>1</v>
      </c>
      <c r="AJ80" s="676"/>
      <c r="AK80" s="677"/>
      <c r="AL80" s="676">
        <v>1</v>
      </c>
      <c r="AM80" s="640">
        <f>+Tabla2[[#This Row],[En.]]+Tabla2[[#This Row],[may]]+Tabla2[[#This Row],[Agos]]+Tabla2[[#This Row],[Nov]]</f>
        <v>0</v>
      </c>
      <c r="AN80" s="498"/>
      <c r="AO80" s="498"/>
      <c r="AP80" s="498"/>
      <c r="AQ80" s="498"/>
      <c r="AR80" s="498"/>
      <c r="AS80" s="498"/>
      <c r="AT80" s="498"/>
      <c r="AU80" s="498"/>
      <c r="AV80" s="498"/>
      <c r="AW80" s="498"/>
      <c r="AX80" s="498"/>
      <c r="AY80" s="498"/>
      <c r="AZ80" s="498"/>
      <c r="BA80" s="498"/>
      <c r="BB80" s="498"/>
      <c r="BC80" s="498"/>
      <c r="BD80" s="498"/>
      <c r="BE80" s="498"/>
      <c r="BF80" s="498"/>
      <c r="BG80" s="498"/>
      <c r="BH80" s="498"/>
      <c r="BI80" s="498"/>
      <c r="BJ80" s="498"/>
    </row>
    <row r="81" spans="2:62" s="483" customFormat="1" ht="36" customHeight="1" x14ac:dyDescent="0.2">
      <c r="B81" s="504"/>
      <c r="C81" s="504"/>
      <c r="D81" s="504"/>
      <c r="E81" s="504"/>
      <c r="F81" s="504"/>
      <c r="G81" s="462" t="str">
        <f>+G80</f>
        <v>Gestionar plan de auditaría a las operaciones del SDSS y velar por la aplicación correcta de los reglamentos, acuerdos y resoluciones.</v>
      </c>
      <c r="H81" s="462"/>
      <c r="I81" s="462" t="s">
        <v>2330</v>
      </c>
      <c r="J81" s="591"/>
      <c r="K81" s="591"/>
      <c r="L81" s="591"/>
      <c r="M81" s="591"/>
      <c r="N81" s="591"/>
      <c r="O81" s="591"/>
      <c r="P81" s="591"/>
      <c r="Q81" s="591"/>
      <c r="R81" s="591"/>
      <c r="S81" s="591"/>
      <c r="T81" s="591"/>
      <c r="U81" s="591"/>
      <c r="V81" s="587">
        <f>SUM(Tabla2[[#This Row],[1]:[12]])</f>
        <v>0</v>
      </c>
      <c r="W81" s="462" t="s">
        <v>1755</v>
      </c>
      <c r="X81" s="462"/>
      <c r="Y81" s="658"/>
      <c r="Z81" s="497" t="s">
        <v>2101</v>
      </c>
      <c r="AA81" s="673"/>
      <c r="AB81" s="673"/>
      <c r="AC81" s="676">
        <v>1</v>
      </c>
      <c r="AD81" s="677"/>
      <c r="AE81" s="677"/>
      <c r="AF81" s="676">
        <v>1</v>
      </c>
      <c r="AG81" s="677"/>
      <c r="AH81" s="677"/>
      <c r="AI81" s="676">
        <v>1</v>
      </c>
      <c r="AJ81" s="676"/>
      <c r="AK81" s="677"/>
      <c r="AL81" s="676">
        <v>1</v>
      </c>
      <c r="AM81" s="640">
        <f>+Tabla2[[#This Row],[En.]]+Tabla2[[#This Row],[may]]+Tabla2[[#This Row],[Agos]]+Tabla2[[#This Row],[Nov]]</f>
        <v>0</v>
      </c>
      <c r="AN81" s="498"/>
      <c r="AO81" s="498"/>
      <c r="AP81" s="498"/>
      <c r="AQ81" s="498"/>
      <c r="AR81" s="498"/>
      <c r="AS81" s="498"/>
      <c r="AT81" s="498"/>
      <c r="AU81" s="498"/>
      <c r="AV81" s="498"/>
      <c r="AW81" s="498"/>
      <c r="AX81" s="498"/>
      <c r="AY81" s="498"/>
      <c r="AZ81" s="498"/>
      <c r="BA81" s="498"/>
      <c r="BB81" s="498"/>
      <c r="BC81" s="498"/>
      <c r="BD81" s="498"/>
      <c r="BE81" s="498"/>
      <c r="BF81" s="498"/>
      <c r="BG81" s="498"/>
      <c r="BH81" s="498"/>
      <c r="BI81" s="498"/>
      <c r="BJ81" s="498"/>
    </row>
    <row r="82" spans="2:62" s="483" customFormat="1" ht="36" customHeight="1" x14ac:dyDescent="0.2">
      <c r="B82" s="504"/>
      <c r="C82" s="504"/>
      <c r="D82" s="504"/>
      <c r="E82" s="504"/>
      <c r="F82" s="504"/>
      <c r="G82" s="686" t="s">
        <v>2332</v>
      </c>
      <c r="H82" s="462"/>
      <c r="I82" s="462" t="s">
        <v>2333</v>
      </c>
      <c r="J82" s="591"/>
      <c r="K82" s="591"/>
      <c r="L82" s="591"/>
      <c r="M82" s="591"/>
      <c r="N82" s="591"/>
      <c r="O82" s="591"/>
      <c r="P82" s="591"/>
      <c r="Q82" s="591"/>
      <c r="R82" s="591"/>
      <c r="S82" s="591"/>
      <c r="T82" s="591"/>
      <c r="U82" s="591"/>
      <c r="V82" s="587">
        <f>SUM(Tabla2[[#This Row],[1]:[12]])</f>
        <v>0</v>
      </c>
      <c r="W82" s="462" t="s">
        <v>1755</v>
      </c>
      <c r="X82" s="462"/>
      <c r="Y82" s="658"/>
      <c r="Z82" s="497" t="s">
        <v>2101</v>
      </c>
      <c r="AA82" s="673"/>
      <c r="AB82" s="673"/>
      <c r="AC82" s="676">
        <v>1</v>
      </c>
      <c r="AD82" s="677"/>
      <c r="AE82" s="677"/>
      <c r="AF82" s="676">
        <v>1</v>
      </c>
      <c r="AG82" s="677"/>
      <c r="AH82" s="677"/>
      <c r="AI82" s="676">
        <v>1</v>
      </c>
      <c r="AJ82" s="676"/>
      <c r="AK82" s="677"/>
      <c r="AL82" s="676">
        <v>1</v>
      </c>
      <c r="AM82" s="640">
        <f>+Tabla2[[#This Row],[En.]]+Tabla2[[#This Row],[may]]+Tabla2[[#This Row],[Agos]]+Tabla2[[#This Row],[Nov]]</f>
        <v>0</v>
      </c>
      <c r="AN82" s="498"/>
      <c r="AO82" s="498"/>
      <c r="AP82" s="498"/>
      <c r="AQ82" s="498"/>
      <c r="AR82" s="498"/>
      <c r="AS82" s="498"/>
      <c r="AT82" s="498"/>
      <c r="AU82" s="498"/>
      <c r="AV82" s="498"/>
      <c r="AW82" s="498"/>
      <c r="AX82" s="498"/>
      <c r="AY82" s="498"/>
      <c r="AZ82" s="498"/>
      <c r="BA82" s="498"/>
      <c r="BB82" s="498"/>
      <c r="BC82" s="498"/>
      <c r="BD82" s="498"/>
      <c r="BE82" s="498"/>
      <c r="BF82" s="498"/>
      <c r="BG82" s="498"/>
      <c r="BH82" s="498"/>
      <c r="BI82" s="498"/>
      <c r="BJ82" s="498"/>
    </row>
    <row r="83" spans="2:62" s="483" customFormat="1" ht="36" customHeight="1" x14ac:dyDescent="0.2">
      <c r="B83" s="504"/>
      <c r="C83" s="504"/>
      <c r="D83" s="504"/>
      <c r="E83" s="504"/>
      <c r="F83" s="504"/>
      <c r="G83" s="686" t="s">
        <v>2318</v>
      </c>
      <c r="H83" s="462"/>
      <c r="I83" s="462" t="s">
        <v>2334</v>
      </c>
      <c r="J83" s="591"/>
      <c r="K83" s="591"/>
      <c r="L83" s="591"/>
      <c r="M83" s="591"/>
      <c r="N83" s="591"/>
      <c r="O83" s="591"/>
      <c r="P83" s="591"/>
      <c r="Q83" s="591"/>
      <c r="R83" s="591"/>
      <c r="S83" s="591"/>
      <c r="T83" s="591"/>
      <c r="U83" s="591"/>
      <c r="V83" s="587">
        <f>SUM(Tabla2[[#This Row],[1]:[12]])</f>
        <v>0</v>
      </c>
      <c r="W83" s="462" t="s">
        <v>1755</v>
      </c>
      <c r="X83" s="462"/>
      <c r="Y83" s="658"/>
      <c r="Z83" s="497" t="s">
        <v>2101</v>
      </c>
      <c r="AA83" s="673"/>
      <c r="AB83" s="673"/>
      <c r="AC83" s="676">
        <v>1</v>
      </c>
      <c r="AD83" s="677"/>
      <c r="AE83" s="677"/>
      <c r="AF83" s="676">
        <v>1</v>
      </c>
      <c r="AG83" s="677"/>
      <c r="AH83" s="677"/>
      <c r="AI83" s="676">
        <v>1</v>
      </c>
      <c r="AJ83" s="676"/>
      <c r="AK83" s="677"/>
      <c r="AL83" s="676">
        <v>1</v>
      </c>
      <c r="AM83" s="640">
        <f>+Tabla2[[#This Row],[En.]]+Tabla2[[#This Row],[may]]+Tabla2[[#This Row],[Agos]]+Tabla2[[#This Row],[Nov]]</f>
        <v>0</v>
      </c>
      <c r="AN83" s="498"/>
      <c r="AO83" s="498"/>
      <c r="AP83" s="498"/>
      <c r="AQ83" s="498"/>
      <c r="AR83" s="498"/>
      <c r="AS83" s="498"/>
      <c r="AT83" s="498"/>
      <c r="AU83" s="498"/>
      <c r="AV83" s="498"/>
      <c r="AW83" s="498"/>
      <c r="AX83" s="498"/>
      <c r="AY83" s="498"/>
      <c r="AZ83" s="498"/>
      <c r="BA83" s="498"/>
      <c r="BB83" s="498"/>
      <c r="BC83" s="498"/>
      <c r="BD83" s="498"/>
      <c r="BE83" s="498"/>
      <c r="BF83" s="498"/>
      <c r="BG83" s="498"/>
      <c r="BH83" s="498"/>
      <c r="BI83" s="498"/>
      <c r="BJ83" s="498"/>
    </row>
    <row r="84" spans="2:62" s="483" customFormat="1" ht="36" customHeight="1" x14ac:dyDescent="0.2">
      <c r="B84" s="504"/>
      <c r="C84" s="504"/>
      <c r="D84" s="504"/>
      <c r="E84" s="504"/>
      <c r="F84" s="504"/>
      <c r="G84" s="686" t="s">
        <v>2319</v>
      </c>
      <c r="H84" s="462"/>
      <c r="I84" s="462" t="s">
        <v>2335</v>
      </c>
      <c r="J84" s="591"/>
      <c r="K84" s="591"/>
      <c r="L84" s="591"/>
      <c r="M84" s="591"/>
      <c r="N84" s="591"/>
      <c r="O84" s="591"/>
      <c r="P84" s="591"/>
      <c r="Q84" s="591"/>
      <c r="R84" s="591"/>
      <c r="S84" s="591"/>
      <c r="T84" s="591"/>
      <c r="U84" s="591"/>
      <c r="V84" s="587">
        <f>SUM(Tabla2[[#This Row],[1]:[12]])</f>
        <v>0</v>
      </c>
      <c r="W84" s="462" t="s">
        <v>1755</v>
      </c>
      <c r="X84" s="462"/>
      <c r="Y84" s="658"/>
      <c r="Z84" s="497" t="s">
        <v>2101</v>
      </c>
      <c r="AA84" s="673"/>
      <c r="AB84" s="673"/>
      <c r="AC84" s="676">
        <v>1</v>
      </c>
      <c r="AD84" s="677"/>
      <c r="AE84" s="677"/>
      <c r="AF84" s="676">
        <v>1</v>
      </c>
      <c r="AG84" s="677"/>
      <c r="AH84" s="677"/>
      <c r="AI84" s="676">
        <v>1</v>
      </c>
      <c r="AJ84" s="676"/>
      <c r="AK84" s="677"/>
      <c r="AL84" s="676">
        <v>1</v>
      </c>
      <c r="AM84" s="640">
        <f>+Tabla2[[#This Row],[En.]]+Tabla2[[#This Row],[may]]+Tabla2[[#This Row],[Agos]]+Tabla2[[#This Row],[Nov]]</f>
        <v>0</v>
      </c>
      <c r="AN84" s="498"/>
      <c r="AO84" s="498"/>
      <c r="AP84" s="498"/>
      <c r="AQ84" s="498"/>
      <c r="AR84" s="498"/>
      <c r="AS84" s="498"/>
      <c r="AT84" s="498"/>
      <c r="AU84" s="498"/>
      <c r="AV84" s="498"/>
      <c r="AW84" s="498"/>
      <c r="AX84" s="498"/>
      <c r="AY84" s="498"/>
      <c r="AZ84" s="498"/>
      <c r="BA84" s="498"/>
      <c r="BB84" s="498"/>
      <c r="BC84" s="498"/>
      <c r="BD84" s="498"/>
      <c r="BE84" s="498"/>
      <c r="BF84" s="498"/>
      <c r="BG84" s="498"/>
      <c r="BH84" s="498"/>
      <c r="BI84" s="498"/>
      <c r="BJ84" s="498"/>
    </row>
    <row r="85" spans="2:62" s="483" customFormat="1" ht="36" customHeight="1" x14ac:dyDescent="0.2">
      <c r="B85" s="504"/>
      <c r="C85" s="504"/>
      <c r="D85" s="504"/>
      <c r="E85" s="504"/>
      <c r="F85" s="504"/>
      <c r="G85" s="686" t="s">
        <v>2320</v>
      </c>
      <c r="H85" s="462"/>
      <c r="I85" s="450" t="s">
        <v>2336</v>
      </c>
      <c r="J85" s="591"/>
      <c r="K85" s="591"/>
      <c r="L85" s="591"/>
      <c r="M85" s="591"/>
      <c r="N85" s="591"/>
      <c r="O85" s="591"/>
      <c r="P85" s="591"/>
      <c r="Q85" s="591"/>
      <c r="R85" s="591"/>
      <c r="S85" s="591"/>
      <c r="T85" s="591"/>
      <c r="U85" s="591"/>
      <c r="V85" s="587">
        <f>SUM(Tabla2[[#This Row],[1]:[12]])</f>
        <v>0</v>
      </c>
      <c r="W85" s="462" t="s">
        <v>1755</v>
      </c>
      <c r="X85" s="462"/>
      <c r="Y85" s="658"/>
      <c r="Z85" s="497" t="s">
        <v>2101</v>
      </c>
      <c r="AA85" s="673"/>
      <c r="AB85" s="673"/>
      <c r="AC85" s="676">
        <v>1</v>
      </c>
      <c r="AD85" s="677"/>
      <c r="AE85" s="677"/>
      <c r="AF85" s="676">
        <v>1</v>
      </c>
      <c r="AG85" s="677"/>
      <c r="AH85" s="677"/>
      <c r="AI85" s="676">
        <v>1</v>
      </c>
      <c r="AJ85" s="676"/>
      <c r="AK85" s="677"/>
      <c r="AL85" s="676">
        <v>1</v>
      </c>
      <c r="AM85" s="640">
        <f>+Tabla2[[#This Row],[En.]]+Tabla2[[#This Row],[may]]+Tabla2[[#This Row],[Agos]]+Tabla2[[#This Row],[Nov]]</f>
        <v>0</v>
      </c>
      <c r="AN85" s="498"/>
      <c r="AO85" s="498"/>
      <c r="AP85" s="498"/>
      <c r="AQ85" s="498"/>
      <c r="AR85" s="498"/>
      <c r="AS85" s="498"/>
      <c r="AT85" s="498"/>
      <c r="AU85" s="498"/>
      <c r="AV85" s="498"/>
      <c r="AW85" s="498"/>
      <c r="AX85" s="498"/>
      <c r="AY85" s="498"/>
      <c r="AZ85" s="498"/>
      <c r="BA85" s="498"/>
      <c r="BB85" s="498"/>
      <c r="BC85" s="498"/>
      <c r="BD85" s="498"/>
      <c r="BE85" s="498"/>
      <c r="BF85" s="498"/>
      <c r="BG85" s="498"/>
      <c r="BH85" s="498"/>
      <c r="BI85" s="498"/>
      <c r="BJ85" s="498"/>
    </row>
    <row r="86" spans="2:62" s="483" customFormat="1" ht="36" customHeight="1" x14ac:dyDescent="0.2">
      <c r="B86" s="504"/>
      <c r="C86" s="504"/>
      <c r="D86" s="504"/>
      <c r="E86" s="504"/>
      <c r="F86" s="504"/>
      <c r="G86" s="462" t="s">
        <v>2337</v>
      </c>
      <c r="H86" s="450"/>
      <c r="I86" s="462" t="s">
        <v>2384</v>
      </c>
      <c r="J86" s="591"/>
      <c r="K86" s="591"/>
      <c r="L86" s="591"/>
      <c r="M86" s="591"/>
      <c r="N86" s="591"/>
      <c r="O86" s="591"/>
      <c r="P86" s="591"/>
      <c r="Q86" s="591"/>
      <c r="R86" s="591"/>
      <c r="S86" s="591"/>
      <c r="T86" s="591"/>
      <c r="U86" s="591"/>
      <c r="V86" s="587">
        <f>SUM(Tabla2[[#This Row],[1]:[12]])</f>
        <v>0</v>
      </c>
      <c r="W86" s="462" t="s">
        <v>1755</v>
      </c>
      <c r="X86" s="462"/>
      <c r="Y86" s="658"/>
      <c r="Z86" s="497" t="str">
        <f>VLOOKUP(Tabla3[[#This Row],[Dependencia responsable]],Tabla9[],2,0)</f>
        <v>DPD</v>
      </c>
      <c r="AA86" s="673"/>
      <c r="AB86" s="673"/>
      <c r="AC86" s="676">
        <v>1</v>
      </c>
      <c r="AD86" s="677"/>
      <c r="AE86" s="677"/>
      <c r="AF86" s="676">
        <v>1</v>
      </c>
      <c r="AG86" s="677"/>
      <c r="AH86" s="677"/>
      <c r="AI86" s="676">
        <v>1</v>
      </c>
      <c r="AJ86" s="676"/>
      <c r="AK86" s="677"/>
      <c r="AL86" s="676">
        <v>1</v>
      </c>
      <c r="AM86" s="640">
        <f>+Tabla2[[#This Row],[En.]]+Tabla2[[#This Row],[may]]+Tabla2[[#This Row],[Agos]]+Tabla2[[#This Row],[Nov]]</f>
        <v>0</v>
      </c>
      <c r="AN86" s="498"/>
      <c r="AO86" s="498"/>
      <c r="AP86" s="498"/>
      <c r="AQ86" s="498"/>
      <c r="AR86" s="498"/>
      <c r="AS86" s="498"/>
      <c r="AT86" s="498"/>
      <c r="AU86" s="498"/>
      <c r="AV86" s="498"/>
      <c r="AW86" s="498"/>
      <c r="AX86" s="498"/>
      <c r="AY86" s="498"/>
      <c r="AZ86" s="498"/>
      <c r="BA86" s="498"/>
      <c r="BB86" s="498"/>
      <c r="BC86" s="498"/>
      <c r="BD86" s="498"/>
      <c r="BE86" s="498"/>
      <c r="BF86" s="498"/>
      <c r="BG86" s="498"/>
      <c r="BH86" s="498"/>
      <c r="BI86" s="498"/>
      <c r="BJ86" s="498"/>
    </row>
    <row r="87" spans="2:62" s="483" customFormat="1" ht="36" customHeight="1" x14ac:dyDescent="0.2">
      <c r="B87" s="504"/>
      <c r="C87" s="504"/>
      <c r="D87" s="504"/>
      <c r="E87" s="504"/>
      <c r="F87" s="504"/>
      <c r="G87" s="462" t="s">
        <v>2342</v>
      </c>
      <c r="H87" s="462"/>
      <c r="I87" s="588" t="s">
        <v>2385</v>
      </c>
      <c r="J87" s="591"/>
      <c r="K87" s="591"/>
      <c r="L87" s="591"/>
      <c r="M87" s="591"/>
      <c r="N87" s="591"/>
      <c r="O87" s="591"/>
      <c r="P87" s="591"/>
      <c r="Q87" s="591"/>
      <c r="R87" s="591"/>
      <c r="S87" s="591"/>
      <c r="T87" s="591"/>
      <c r="U87" s="591"/>
      <c r="V87" s="587">
        <f>SUM(Tabla2[[#This Row],[1]:[12]])</f>
        <v>0</v>
      </c>
      <c r="W87" s="462" t="s">
        <v>1755</v>
      </c>
      <c r="X87" s="462"/>
      <c r="Y87" s="658"/>
      <c r="Z87" s="497" t="str">
        <f>VLOOKUP(Tabla3[[#This Row],[Dependencia responsable]],Tabla9[],2,0)</f>
        <v>DPD</v>
      </c>
      <c r="AA87" s="673"/>
      <c r="AB87" s="673"/>
      <c r="AC87" s="676">
        <v>1</v>
      </c>
      <c r="AD87" s="677"/>
      <c r="AE87" s="677"/>
      <c r="AF87" s="676">
        <v>1</v>
      </c>
      <c r="AG87" s="677"/>
      <c r="AH87" s="677"/>
      <c r="AI87" s="676">
        <v>1</v>
      </c>
      <c r="AJ87" s="676"/>
      <c r="AK87" s="677"/>
      <c r="AL87" s="676">
        <v>1</v>
      </c>
      <c r="AM87" s="640">
        <f>+Tabla2[[#This Row],[En.]]+Tabla2[[#This Row],[may]]+Tabla2[[#This Row],[Agos]]+Tabla2[[#This Row],[Nov]]</f>
        <v>0</v>
      </c>
      <c r="AN87" s="498"/>
      <c r="AO87" s="498"/>
      <c r="AP87" s="498"/>
      <c r="AQ87" s="498"/>
      <c r="AR87" s="498"/>
      <c r="AS87" s="498"/>
      <c r="AT87" s="498"/>
      <c r="AU87" s="498"/>
      <c r="AV87" s="498"/>
      <c r="AW87" s="498"/>
      <c r="AX87" s="498"/>
      <c r="AY87" s="498"/>
      <c r="AZ87" s="498"/>
      <c r="BA87" s="498"/>
      <c r="BB87" s="498"/>
      <c r="BC87" s="498"/>
      <c r="BD87" s="498"/>
      <c r="BE87" s="498"/>
      <c r="BF87" s="498"/>
      <c r="BG87" s="498"/>
      <c r="BH87" s="498"/>
      <c r="BI87" s="498"/>
      <c r="BJ87" s="498"/>
    </row>
    <row r="88" spans="2:62" s="483" customFormat="1" ht="36" customHeight="1" x14ac:dyDescent="0.2">
      <c r="B88" s="504"/>
      <c r="C88" s="504"/>
      <c r="D88" s="504"/>
      <c r="E88" s="504"/>
      <c r="F88" s="504"/>
      <c r="G88" s="462" t="str">
        <f>+G87</f>
        <v>Implementación del modelo de gestión y de monitoreo de la Calidad Institucional</v>
      </c>
      <c r="H88" s="450"/>
      <c r="I88" s="462" t="s">
        <v>2386</v>
      </c>
      <c r="J88" s="591"/>
      <c r="K88" s="591"/>
      <c r="L88" s="591"/>
      <c r="M88" s="591"/>
      <c r="N88" s="591"/>
      <c r="O88" s="591"/>
      <c r="P88" s="591"/>
      <c r="Q88" s="591"/>
      <c r="R88" s="591"/>
      <c r="S88" s="591"/>
      <c r="T88" s="591"/>
      <c r="U88" s="591"/>
      <c r="V88" s="587">
        <f>SUM(Tabla2[[#This Row],[1]:[12]])</f>
        <v>0</v>
      </c>
      <c r="W88" s="462" t="s">
        <v>1755</v>
      </c>
      <c r="X88" s="462"/>
      <c r="Y88" s="658"/>
      <c r="Z88" s="497" t="s">
        <v>1866</v>
      </c>
      <c r="AA88" s="673"/>
      <c r="AB88" s="673"/>
      <c r="AC88" s="676">
        <v>1</v>
      </c>
      <c r="AD88" s="677"/>
      <c r="AE88" s="677"/>
      <c r="AF88" s="676">
        <v>1</v>
      </c>
      <c r="AG88" s="677"/>
      <c r="AH88" s="677"/>
      <c r="AI88" s="676">
        <v>1</v>
      </c>
      <c r="AJ88" s="676"/>
      <c r="AK88" s="677"/>
      <c r="AL88" s="676">
        <v>1</v>
      </c>
      <c r="AM88" s="640">
        <f>+Tabla2[[#This Row],[En.]]+Tabla2[[#This Row],[may]]+Tabla2[[#This Row],[Agos]]+Tabla2[[#This Row],[Nov]]</f>
        <v>0</v>
      </c>
      <c r="AN88" s="498"/>
      <c r="AO88" s="498"/>
      <c r="AP88" s="498"/>
      <c r="AQ88" s="498"/>
      <c r="AR88" s="498"/>
      <c r="AS88" s="498"/>
      <c r="AT88" s="498"/>
      <c r="AU88" s="498"/>
      <c r="AV88" s="498"/>
      <c r="AW88" s="498"/>
      <c r="AX88" s="498"/>
      <c r="AY88" s="498"/>
      <c r="AZ88" s="498"/>
      <c r="BA88" s="498"/>
      <c r="BB88" s="498"/>
      <c r="BC88" s="498"/>
      <c r="BD88" s="498"/>
      <c r="BE88" s="498"/>
      <c r="BF88" s="498"/>
      <c r="BG88" s="498"/>
      <c r="BH88" s="498"/>
      <c r="BI88" s="498"/>
      <c r="BJ88" s="498"/>
    </row>
    <row r="89" spans="2:62" s="483" customFormat="1" ht="36" customHeight="1" x14ac:dyDescent="0.2">
      <c r="B89" s="504"/>
      <c r="C89" s="504"/>
      <c r="D89" s="504"/>
      <c r="E89" s="504"/>
      <c r="F89" s="504"/>
      <c r="G89" s="462" t="s">
        <v>2345</v>
      </c>
      <c r="H89" s="462"/>
      <c r="I89" s="462" t="s">
        <v>2345</v>
      </c>
      <c r="J89" s="591"/>
      <c r="K89" s="591"/>
      <c r="L89" s="591"/>
      <c r="M89" s="591"/>
      <c r="N89" s="591"/>
      <c r="O89" s="591"/>
      <c r="P89" s="591"/>
      <c r="Q89" s="591"/>
      <c r="R89" s="591"/>
      <c r="S89" s="591"/>
      <c r="T89" s="591"/>
      <c r="U89" s="591"/>
      <c r="V89" s="587">
        <f>SUM(Tabla2[[#This Row],[1]:[12]])</f>
        <v>0</v>
      </c>
      <c r="W89" s="462" t="s">
        <v>1755</v>
      </c>
      <c r="X89" s="462"/>
      <c r="Y89" s="658"/>
      <c r="Z89" s="497" t="s">
        <v>1866</v>
      </c>
      <c r="AA89" s="673"/>
      <c r="AB89" s="673"/>
      <c r="AC89" s="676">
        <v>1</v>
      </c>
      <c r="AD89" s="677"/>
      <c r="AE89" s="677"/>
      <c r="AF89" s="676">
        <v>1</v>
      </c>
      <c r="AG89" s="677"/>
      <c r="AH89" s="677"/>
      <c r="AI89" s="676">
        <v>1</v>
      </c>
      <c r="AJ89" s="676"/>
      <c r="AK89" s="677"/>
      <c r="AL89" s="676">
        <v>1</v>
      </c>
      <c r="AM89" s="640">
        <f>+Tabla2[[#This Row],[En.]]+Tabla2[[#This Row],[may]]+Tabla2[[#This Row],[Agos]]+Tabla2[[#This Row],[Nov]]</f>
        <v>0</v>
      </c>
      <c r="AN89" s="498"/>
      <c r="AO89" s="498"/>
      <c r="AP89" s="498"/>
      <c r="AQ89" s="498"/>
      <c r="AR89" s="498"/>
      <c r="AS89" s="498"/>
      <c r="AT89" s="498"/>
      <c r="AU89" s="498"/>
      <c r="AV89" s="498"/>
      <c r="AW89" s="498"/>
      <c r="AX89" s="498"/>
      <c r="AY89" s="498"/>
      <c r="AZ89" s="498"/>
      <c r="BA89" s="498"/>
      <c r="BB89" s="498"/>
      <c r="BC89" s="498"/>
      <c r="BD89" s="498"/>
      <c r="BE89" s="498"/>
      <c r="BF89" s="498"/>
      <c r="BG89" s="498"/>
      <c r="BH89" s="498"/>
      <c r="BI89" s="498"/>
      <c r="BJ89" s="498"/>
    </row>
    <row r="90" spans="2:62" s="483" customFormat="1" ht="36" customHeight="1" x14ac:dyDescent="0.2">
      <c r="B90" s="504"/>
      <c r="C90" s="504"/>
      <c r="D90" s="504"/>
      <c r="E90" s="504"/>
      <c r="F90" s="504"/>
      <c r="G90" s="462" t="s">
        <v>2346</v>
      </c>
      <c r="H90" s="462"/>
      <c r="I90" s="588" t="s">
        <v>2388</v>
      </c>
      <c r="J90" s="591"/>
      <c r="K90" s="591"/>
      <c r="L90" s="591"/>
      <c r="M90" s="591"/>
      <c r="N90" s="591"/>
      <c r="O90" s="591"/>
      <c r="P90" s="591"/>
      <c r="Q90" s="591"/>
      <c r="R90" s="591"/>
      <c r="S90" s="591"/>
      <c r="T90" s="591"/>
      <c r="U90" s="591"/>
      <c r="V90" s="587">
        <f>SUM(Tabla2[[#This Row],[1]:[12]])</f>
        <v>0</v>
      </c>
      <c r="W90" s="462" t="s">
        <v>1755</v>
      </c>
      <c r="X90" s="462"/>
      <c r="Y90" s="658"/>
      <c r="Z90" s="497" t="s">
        <v>1866</v>
      </c>
      <c r="AA90" s="673"/>
      <c r="AB90" s="673"/>
      <c r="AC90" s="676">
        <v>1</v>
      </c>
      <c r="AD90" s="677"/>
      <c r="AE90" s="677"/>
      <c r="AF90" s="676">
        <v>1</v>
      </c>
      <c r="AG90" s="677"/>
      <c r="AH90" s="677"/>
      <c r="AI90" s="676">
        <v>1</v>
      </c>
      <c r="AJ90" s="676"/>
      <c r="AK90" s="677"/>
      <c r="AL90" s="676">
        <v>1</v>
      </c>
      <c r="AM90" s="640">
        <f>+Tabla2[[#This Row],[En.]]+Tabla2[[#This Row],[may]]+Tabla2[[#This Row],[Agos]]+Tabla2[[#This Row],[Nov]]</f>
        <v>0</v>
      </c>
      <c r="AN90" s="498"/>
      <c r="AO90" s="498"/>
      <c r="AP90" s="498"/>
      <c r="AQ90" s="498"/>
      <c r="AR90" s="498"/>
      <c r="AS90" s="498"/>
      <c r="AT90" s="498"/>
      <c r="AU90" s="498"/>
      <c r="AV90" s="498"/>
      <c r="AW90" s="498"/>
      <c r="AX90" s="498"/>
      <c r="AY90" s="498"/>
      <c r="AZ90" s="498"/>
      <c r="BA90" s="498"/>
      <c r="BB90" s="498"/>
      <c r="BC90" s="498"/>
      <c r="BD90" s="498"/>
      <c r="BE90" s="498"/>
      <c r="BF90" s="498"/>
      <c r="BG90" s="498"/>
      <c r="BH90" s="498"/>
      <c r="BI90" s="498"/>
      <c r="BJ90" s="498"/>
    </row>
    <row r="91" spans="2:62" s="483" customFormat="1" ht="36" customHeight="1" x14ac:dyDescent="0.2">
      <c r="B91" s="504"/>
      <c r="C91" s="504"/>
      <c r="D91" s="504"/>
      <c r="E91" s="504"/>
      <c r="F91" s="504"/>
      <c r="G91" s="462" t="s">
        <v>2348</v>
      </c>
      <c r="H91" s="462"/>
      <c r="I91" s="588" t="s">
        <v>2389</v>
      </c>
      <c r="J91" s="591"/>
      <c r="K91" s="591"/>
      <c r="L91" s="591"/>
      <c r="M91" s="591"/>
      <c r="N91" s="591"/>
      <c r="O91" s="591"/>
      <c r="P91" s="591"/>
      <c r="Q91" s="591"/>
      <c r="R91" s="591"/>
      <c r="S91" s="591"/>
      <c r="T91" s="591"/>
      <c r="U91" s="591"/>
      <c r="V91" s="587">
        <f>SUM(Tabla2[[#This Row],[1]:[12]])</f>
        <v>0</v>
      </c>
      <c r="W91" s="462" t="s">
        <v>1755</v>
      </c>
      <c r="X91" s="462"/>
      <c r="Y91" s="658"/>
      <c r="Z91" s="497" t="s">
        <v>1866</v>
      </c>
      <c r="AA91" s="673"/>
      <c r="AB91" s="673"/>
      <c r="AC91" s="676">
        <v>1</v>
      </c>
      <c r="AD91" s="677"/>
      <c r="AE91" s="677"/>
      <c r="AF91" s="676">
        <v>1</v>
      </c>
      <c r="AG91" s="677"/>
      <c r="AH91" s="677"/>
      <c r="AI91" s="676">
        <v>1</v>
      </c>
      <c r="AJ91" s="676"/>
      <c r="AK91" s="677"/>
      <c r="AL91" s="676">
        <v>1</v>
      </c>
      <c r="AM91" s="640">
        <f>+Tabla2[[#This Row],[En.]]+Tabla2[[#This Row],[may]]+Tabla2[[#This Row],[Agos]]+Tabla2[[#This Row],[Nov]]</f>
        <v>0</v>
      </c>
      <c r="AN91" s="498"/>
      <c r="AO91" s="498"/>
      <c r="AP91" s="498"/>
      <c r="AQ91" s="498"/>
      <c r="AR91" s="498"/>
      <c r="AS91" s="498"/>
      <c r="AT91" s="498"/>
      <c r="AU91" s="498"/>
      <c r="AV91" s="498"/>
      <c r="AW91" s="498"/>
      <c r="AX91" s="498"/>
      <c r="AY91" s="498"/>
      <c r="AZ91" s="498"/>
      <c r="BA91" s="498"/>
      <c r="BB91" s="498"/>
      <c r="BC91" s="498"/>
      <c r="BD91" s="498"/>
      <c r="BE91" s="498"/>
      <c r="BF91" s="498"/>
      <c r="BG91" s="498"/>
      <c r="BH91" s="498"/>
      <c r="BI91" s="498"/>
      <c r="BJ91" s="498"/>
    </row>
    <row r="92" spans="2:62" s="483" customFormat="1" ht="36" customHeight="1" x14ac:dyDescent="0.2">
      <c r="B92" s="504"/>
      <c r="C92" s="504"/>
      <c r="D92" s="504"/>
      <c r="E92" s="504"/>
      <c r="F92" s="504"/>
      <c r="G92" s="462" t="s">
        <v>2350</v>
      </c>
      <c r="H92" s="450"/>
      <c r="I92" s="462" t="s">
        <v>2390</v>
      </c>
      <c r="J92" s="591"/>
      <c r="K92" s="591"/>
      <c r="L92" s="591"/>
      <c r="M92" s="591"/>
      <c r="N92" s="591"/>
      <c r="O92" s="591"/>
      <c r="P92" s="591"/>
      <c r="Q92" s="591"/>
      <c r="R92" s="591"/>
      <c r="S92" s="591"/>
      <c r="T92" s="591"/>
      <c r="U92" s="591"/>
      <c r="V92" s="587">
        <f>SUM(Tabla2[[#This Row],[1]:[12]])</f>
        <v>0</v>
      </c>
      <c r="W92" s="462" t="s">
        <v>1755</v>
      </c>
      <c r="X92" s="462"/>
      <c r="Y92" s="658"/>
      <c r="Z92" s="497" t="s">
        <v>1866</v>
      </c>
      <c r="AA92" s="673"/>
      <c r="AB92" s="673"/>
      <c r="AC92" s="676">
        <v>1</v>
      </c>
      <c r="AD92" s="677"/>
      <c r="AE92" s="677"/>
      <c r="AF92" s="676">
        <v>1</v>
      </c>
      <c r="AG92" s="677"/>
      <c r="AH92" s="677"/>
      <c r="AI92" s="676">
        <v>1</v>
      </c>
      <c r="AJ92" s="676"/>
      <c r="AK92" s="677"/>
      <c r="AL92" s="676">
        <v>1</v>
      </c>
      <c r="AM92" s="640">
        <f>+Tabla2[[#This Row],[En.]]+Tabla2[[#This Row],[may]]+Tabla2[[#This Row],[Agos]]+Tabla2[[#This Row],[Nov]]</f>
        <v>0</v>
      </c>
      <c r="AN92" s="498"/>
      <c r="AO92" s="498"/>
      <c r="AP92" s="498"/>
      <c r="AQ92" s="498"/>
      <c r="AR92" s="498"/>
      <c r="AS92" s="498"/>
      <c r="AT92" s="498"/>
      <c r="AU92" s="498"/>
      <c r="AV92" s="498"/>
      <c r="AW92" s="498"/>
      <c r="AX92" s="498"/>
      <c r="AY92" s="498"/>
      <c r="AZ92" s="498"/>
      <c r="BA92" s="498"/>
      <c r="BB92" s="498"/>
      <c r="BC92" s="498"/>
      <c r="BD92" s="498"/>
      <c r="BE92" s="498"/>
      <c r="BF92" s="498"/>
      <c r="BG92" s="498"/>
      <c r="BH92" s="498"/>
      <c r="BI92" s="498"/>
      <c r="BJ92" s="498"/>
    </row>
    <row r="93" spans="2:62" s="483" customFormat="1" ht="36" customHeight="1" x14ac:dyDescent="0.2">
      <c r="B93" s="504"/>
      <c r="C93" s="504"/>
      <c r="D93" s="504"/>
      <c r="E93" s="504"/>
      <c r="F93" s="504"/>
      <c r="G93" s="462" t="s">
        <v>2351</v>
      </c>
      <c r="H93" s="462"/>
      <c r="I93" s="588" t="s">
        <v>2391</v>
      </c>
      <c r="J93" s="591"/>
      <c r="K93" s="591"/>
      <c r="L93" s="591"/>
      <c r="M93" s="591"/>
      <c r="N93" s="591"/>
      <c r="O93" s="591"/>
      <c r="P93" s="591"/>
      <c r="Q93" s="591"/>
      <c r="R93" s="591"/>
      <c r="S93" s="591"/>
      <c r="T93" s="591"/>
      <c r="U93" s="591"/>
      <c r="V93" s="587">
        <f>SUM(Tabla2[[#This Row],[1]:[12]])</f>
        <v>0</v>
      </c>
      <c r="W93" s="462" t="s">
        <v>1755</v>
      </c>
      <c r="X93" s="462"/>
      <c r="Y93" s="658"/>
      <c r="Z93" s="497" t="s">
        <v>1866</v>
      </c>
      <c r="AA93" s="673"/>
      <c r="AB93" s="673"/>
      <c r="AC93" s="676">
        <v>1</v>
      </c>
      <c r="AD93" s="677"/>
      <c r="AE93" s="677"/>
      <c r="AF93" s="676">
        <v>1</v>
      </c>
      <c r="AG93" s="677"/>
      <c r="AH93" s="677"/>
      <c r="AI93" s="676"/>
      <c r="AJ93" s="676"/>
      <c r="AK93" s="677"/>
      <c r="AL93" s="676"/>
      <c r="AM93" s="640">
        <f>+Tabla2[[#This Row],[En.]]+Tabla2[[#This Row],[may]]+Tabla2[[#This Row],[Agos]]+Tabla2[[#This Row],[Nov]]</f>
        <v>0</v>
      </c>
      <c r="AN93" s="498"/>
      <c r="AO93" s="498"/>
      <c r="AP93" s="498"/>
      <c r="AQ93" s="498"/>
      <c r="AR93" s="498"/>
      <c r="AS93" s="498"/>
      <c r="AT93" s="498"/>
      <c r="AU93" s="498"/>
      <c r="AV93" s="498"/>
      <c r="AW93" s="498"/>
      <c r="AX93" s="498"/>
      <c r="AY93" s="498"/>
      <c r="AZ93" s="498"/>
      <c r="BA93" s="498"/>
      <c r="BB93" s="498"/>
      <c r="BC93" s="498"/>
      <c r="BD93" s="498"/>
      <c r="BE93" s="498"/>
      <c r="BF93" s="498"/>
      <c r="BG93" s="498"/>
      <c r="BH93" s="498"/>
      <c r="BI93" s="498"/>
      <c r="BJ93" s="498"/>
    </row>
    <row r="94" spans="2:62" s="483" customFormat="1" ht="36" customHeight="1" x14ac:dyDescent="0.2">
      <c r="B94" s="504"/>
      <c r="C94" s="504"/>
      <c r="D94" s="504"/>
      <c r="E94" s="504"/>
      <c r="F94" s="504"/>
      <c r="G94" s="462" t="str">
        <f>+G93</f>
        <v xml:space="preserve">Implementación de la Norma  ISO 9001 Sistema de Gestión de Calidad </v>
      </c>
      <c r="H94" s="462"/>
      <c r="I94" s="462" t="s">
        <v>2393</v>
      </c>
      <c r="J94" s="561"/>
      <c r="K94" s="561"/>
      <c r="L94" s="561"/>
      <c r="M94" s="561"/>
      <c r="N94" s="561"/>
      <c r="O94" s="561"/>
      <c r="P94" s="561"/>
      <c r="Q94" s="561"/>
      <c r="R94" s="561"/>
      <c r="S94" s="561"/>
      <c r="T94" s="561"/>
      <c r="U94" s="561"/>
      <c r="V94" s="589">
        <f>SUM(Tabla2[[#This Row],[1]:[12]])</f>
        <v>0</v>
      </c>
      <c r="W94" s="462" t="s">
        <v>1755</v>
      </c>
      <c r="X94" s="462"/>
      <c r="Y94" s="658"/>
      <c r="Z94" s="497" t="s">
        <v>1866</v>
      </c>
      <c r="AA94" s="673"/>
      <c r="AB94" s="673"/>
      <c r="AC94" s="676">
        <v>1</v>
      </c>
      <c r="AD94" s="677"/>
      <c r="AE94" s="677"/>
      <c r="AF94" s="676">
        <v>1</v>
      </c>
      <c r="AG94" s="677"/>
      <c r="AH94" s="677"/>
      <c r="AI94" s="676"/>
      <c r="AJ94" s="676"/>
      <c r="AK94" s="677"/>
      <c r="AL94" s="676"/>
      <c r="AM94" s="450">
        <f>+Tabla2[[#This Row],[En.]]+Tabla2[[#This Row],[may]]+Tabla2[[#This Row],[Agos]]+Tabla2[[#This Row],[Nov]]</f>
        <v>0</v>
      </c>
      <c r="AN94" s="498"/>
      <c r="AO94" s="498"/>
      <c r="AP94" s="498"/>
      <c r="AQ94" s="498"/>
      <c r="AR94" s="498"/>
      <c r="AS94" s="498"/>
      <c r="AT94" s="498"/>
      <c r="AU94" s="498"/>
      <c r="AV94" s="498"/>
      <c r="AW94" s="498"/>
      <c r="AX94" s="498"/>
      <c r="AY94" s="498"/>
      <c r="AZ94" s="498"/>
      <c r="BA94" s="498"/>
      <c r="BB94" s="498"/>
      <c r="BC94" s="498"/>
      <c r="BD94" s="498"/>
      <c r="BE94" s="498"/>
      <c r="BF94" s="498"/>
      <c r="BG94" s="498"/>
      <c r="BH94" s="498"/>
      <c r="BI94" s="498"/>
      <c r="BJ94" s="498"/>
    </row>
    <row r="95" spans="2:62" s="483" customFormat="1" ht="36" customHeight="1" x14ac:dyDescent="0.2">
      <c r="B95" s="504"/>
      <c r="C95" s="504"/>
      <c r="D95" s="504"/>
      <c r="E95" s="504"/>
      <c r="F95" s="504"/>
      <c r="G95" s="462" t="s">
        <v>2353</v>
      </c>
      <c r="H95" s="462"/>
      <c r="I95" s="588" t="s">
        <v>2392</v>
      </c>
      <c r="J95" s="591"/>
      <c r="K95" s="591"/>
      <c r="L95" s="591"/>
      <c r="M95" s="591"/>
      <c r="N95" s="591"/>
      <c r="O95" s="591"/>
      <c r="P95" s="591"/>
      <c r="Q95" s="591"/>
      <c r="R95" s="591"/>
      <c r="S95" s="591"/>
      <c r="T95" s="591"/>
      <c r="U95" s="591"/>
      <c r="V95" s="587">
        <f>SUM(Tabla2[[#This Row],[1]:[12]])</f>
        <v>0</v>
      </c>
      <c r="W95" s="462" t="s">
        <v>1755</v>
      </c>
      <c r="X95" s="462"/>
      <c r="Y95" s="658"/>
      <c r="Z95" s="497" t="s">
        <v>1866</v>
      </c>
      <c r="AA95" s="673"/>
      <c r="AB95" s="673"/>
      <c r="AC95" s="676">
        <v>1</v>
      </c>
      <c r="AD95" s="677"/>
      <c r="AE95" s="677"/>
      <c r="AF95" s="676">
        <v>1</v>
      </c>
      <c r="AG95" s="677"/>
      <c r="AH95" s="677"/>
      <c r="AI95" s="676"/>
      <c r="AJ95" s="676"/>
      <c r="AK95" s="677"/>
      <c r="AL95" s="676"/>
      <c r="AM95" s="640">
        <f>+Tabla2[[#This Row],[En.]]+Tabla2[[#This Row],[may]]+Tabla2[[#This Row],[Agos]]+Tabla2[[#This Row],[Nov]]</f>
        <v>0</v>
      </c>
      <c r="AN95" s="498"/>
      <c r="AO95" s="498"/>
      <c r="AP95" s="498"/>
      <c r="AQ95" s="498"/>
      <c r="AR95" s="498"/>
      <c r="AS95" s="498"/>
      <c r="AT95" s="498"/>
      <c r="AU95" s="498"/>
      <c r="AV95" s="498"/>
      <c r="AW95" s="498"/>
      <c r="AX95" s="498"/>
      <c r="AY95" s="498"/>
      <c r="AZ95" s="498"/>
      <c r="BA95" s="498"/>
      <c r="BB95" s="498"/>
      <c r="BC95" s="498"/>
      <c r="BD95" s="498"/>
      <c r="BE95" s="498"/>
      <c r="BF95" s="498"/>
      <c r="BG95" s="498"/>
      <c r="BH95" s="498"/>
      <c r="BI95" s="498"/>
      <c r="BJ95" s="498"/>
    </row>
    <row r="96" spans="2:62" s="483" customFormat="1" ht="36" customHeight="1" x14ac:dyDescent="0.2">
      <c r="B96" s="504"/>
      <c r="C96" s="504"/>
      <c r="D96" s="504"/>
      <c r="E96" s="504"/>
      <c r="F96" s="504"/>
      <c r="G96" s="462" t="str">
        <f>+G95</f>
        <v>Implementación de la Norma  ISO 37301 Sistema de Compliance</v>
      </c>
      <c r="H96" s="462"/>
      <c r="I96" s="462" t="s">
        <v>2394</v>
      </c>
      <c r="J96" s="561"/>
      <c r="K96" s="561"/>
      <c r="L96" s="561"/>
      <c r="M96" s="561"/>
      <c r="N96" s="561"/>
      <c r="O96" s="561"/>
      <c r="P96" s="561"/>
      <c r="Q96" s="561"/>
      <c r="R96" s="561"/>
      <c r="S96" s="561"/>
      <c r="T96" s="561"/>
      <c r="U96" s="561"/>
      <c r="V96" s="589">
        <f>SUM(Tabla2[[#This Row],[1]:[12]])</f>
        <v>0</v>
      </c>
      <c r="W96" s="462" t="s">
        <v>1755</v>
      </c>
      <c r="X96" s="462"/>
      <c r="Y96" s="658"/>
      <c r="Z96" s="497" t="s">
        <v>1866</v>
      </c>
      <c r="AA96" s="673"/>
      <c r="AB96" s="673"/>
      <c r="AC96" s="676">
        <v>1</v>
      </c>
      <c r="AD96" s="677"/>
      <c r="AE96" s="677"/>
      <c r="AF96" s="676">
        <v>1</v>
      </c>
      <c r="AG96" s="677"/>
      <c r="AH96" s="677"/>
      <c r="AI96" s="676"/>
      <c r="AJ96" s="676"/>
      <c r="AK96" s="677"/>
      <c r="AL96" s="676"/>
      <c r="AM96" s="450">
        <f>+Tabla2[[#This Row],[En.]]+Tabla2[[#This Row],[may]]+Tabla2[[#This Row],[Agos]]+Tabla2[[#This Row],[Nov]]</f>
        <v>0</v>
      </c>
      <c r="AN96" s="498"/>
      <c r="AO96" s="498"/>
      <c r="AP96" s="498"/>
      <c r="AQ96" s="498"/>
      <c r="AR96" s="498"/>
      <c r="AS96" s="498"/>
      <c r="AT96" s="498"/>
      <c r="AU96" s="498"/>
      <c r="AV96" s="498"/>
      <c r="AW96" s="498"/>
      <c r="AX96" s="498"/>
      <c r="AY96" s="498"/>
      <c r="AZ96" s="498"/>
      <c r="BA96" s="498"/>
      <c r="BB96" s="498"/>
      <c r="BC96" s="498"/>
      <c r="BD96" s="498"/>
      <c r="BE96" s="498"/>
      <c r="BF96" s="498"/>
      <c r="BG96" s="498"/>
      <c r="BH96" s="498"/>
      <c r="BI96" s="498"/>
      <c r="BJ96" s="498"/>
    </row>
    <row r="97" spans="2:62" s="483" customFormat="1" ht="36" customHeight="1" x14ac:dyDescent="0.2">
      <c r="B97" s="504"/>
      <c r="C97" s="504"/>
      <c r="D97" s="504"/>
      <c r="E97" s="504"/>
      <c r="F97" s="504"/>
      <c r="G97" s="462" t="s">
        <v>2354</v>
      </c>
      <c r="H97" s="462"/>
      <c r="I97" s="588" t="s">
        <v>2396</v>
      </c>
      <c r="J97" s="591"/>
      <c r="K97" s="591"/>
      <c r="L97" s="591"/>
      <c r="M97" s="591"/>
      <c r="N97" s="591"/>
      <c r="O97" s="591"/>
      <c r="P97" s="591"/>
      <c r="Q97" s="591"/>
      <c r="R97" s="591"/>
      <c r="S97" s="591"/>
      <c r="T97" s="591"/>
      <c r="U97" s="591"/>
      <c r="V97" s="587">
        <f>SUM(Tabla2[[#This Row],[1]:[12]])</f>
        <v>0</v>
      </c>
      <c r="W97" s="462" t="s">
        <v>1755</v>
      </c>
      <c r="X97" s="462"/>
      <c r="Y97" s="658"/>
      <c r="Z97" s="497" t="s">
        <v>1866</v>
      </c>
      <c r="AA97" s="673"/>
      <c r="AB97" s="673"/>
      <c r="AC97" s="676">
        <v>1</v>
      </c>
      <c r="AD97" s="677"/>
      <c r="AE97" s="677"/>
      <c r="AF97" s="676">
        <v>1</v>
      </c>
      <c r="AG97" s="677"/>
      <c r="AH97" s="677"/>
      <c r="AI97" s="676"/>
      <c r="AJ97" s="676"/>
      <c r="AK97" s="677"/>
      <c r="AL97" s="676"/>
      <c r="AM97" s="640">
        <f>+Tabla2[[#This Row],[En.]]+Tabla2[[#This Row],[may]]+Tabla2[[#This Row],[Agos]]+Tabla2[[#This Row],[Nov]]</f>
        <v>0</v>
      </c>
      <c r="AN97" s="498"/>
      <c r="AO97" s="498"/>
      <c r="AP97" s="498"/>
      <c r="AQ97" s="498"/>
      <c r="AR97" s="498"/>
      <c r="AS97" s="498"/>
      <c r="AT97" s="498"/>
      <c r="AU97" s="498"/>
      <c r="AV97" s="498"/>
      <c r="AW97" s="498"/>
      <c r="AX97" s="498"/>
      <c r="AY97" s="498"/>
      <c r="AZ97" s="498"/>
      <c r="BA97" s="498"/>
      <c r="BB97" s="498"/>
      <c r="BC97" s="498"/>
      <c r="BD97" s="498"/>
      <c r="BE97" s="498"/>
      <c r="BF97" s="498"/>
      <c r="BG97" s="498"/>
      <c r="BH97" s="498"/>
      <c r="BI97" s="498"/>
      <c r="BJ97" s="498"/>
    </row>
    <row r="98" spans="2:62" s="483" customFormat="1" ht="36" customHeight="1" x14ac:dyDescent="0.2">
      <c r="B98" s="504"/>
      <c r="C98" s="504"/>
      <c r="D98" s="504"/>
      <c r="E98" s="504"/>
      <c r="F98" s="504"/>
      <c r="G98" s="462" t="str">
        <f>+G97</f>
        <v xml:space="preserve">Implementación ISO 37001 Sistema de Gestión Antisoborno </v>
      </c>
      <c r="H98" s="462"/>
      <c r="I98" s="462" t="s">
        <v>2397</v>
      </c>
      <c r="J98" s="561"/>
      <c r="K98" s="561"/>
      <c r="L98" s="561"/>
      <c r="M98" s="561"/>
      <c r="N98" s="561"/>
      <c r="O98" s="561"/>
      <c r="P98" s="561"/>
      <c r="Q98" s="561"/>
      <c r="R98" s="561"/>
      <c r="S98" s="561"/>
      <c r="T98" s="561"/>
      <c r="U98" s="561"/>
      <c r="V98" s="589">
        <f>SUM(Tabla2[[#This Row],[1]:[12]])</f>
        <v>0</v>
      </c>
      <c r="W98" s="462"/>
      <c r="X98" s="462"/>
      <c r="Y98" s="658"/>
      <c r="Z98" s="497" t="s">
        <v>1866</v>
      </c>
      <c r="AA98" s="673"/>
      <c r="AB98" s="673"/>
      <c r="AC98" s="676">
        <v>1</v>
      </c>
      <c r="AD98" s="677"/>
      <c r="AE98" s="677"/>
      <c r="AF98" s="676">
        <v>1</v>
      </c>
      <c r="AG98" s="677"/>
      <c r="AH98" s="677"/>
      <c r="AI98" s="676"/>
      <c r="AJ98" s="676"/>
      <c r="AK98" s="677"/>
      <c r="AL98" s="676"/>
      <c r="AM98" s="450">
        <f>+Tabla2[[#This Row],[En.]]+Tabla2[[#This Row],[may]]+Tabla2[[#This Row],[Agos]]+Tabla2[[#This Row],[Nov]]</f>
        <v>0</v>
      </c>
      <c r="AN98" s="498"/>
      <c r="AO98" s="498"/>
      <c r="AP98" s="498"/>
      <c r="AQ98" s="498"/>
      <c r="AR98" s="498"/>
      <c r="AS98" s="498"/>
      <c r="AT98" s="498"/>
      <c r="AU98" s="498"/>
      <c r="AV98" s="498"/>
      <c r="AW98" s="498"/>
      <c r="AX98" s="498"/>
      <c r="AY98" s="498"/>
      <c r="AZ98" s="498"/>
      <c r="BA98" s="498"/>
      <c r="BB98" s="498"/>
      <c r="BC98" s="498"/>
      <c r="BD98" s="498"/>
      <c r="BE98" s="498"/>
      <c r="BF98" s="498"/>
      <c r="BG98" s="498"/>
      <c r="BH98" s="498"/>
      <c r="BI98" s="498"/>
      <c r="BJ98" s="498"/>
    </row>
    <row r="99" spans="2:62" s="483" customFormat="1" ht="36" customHeight="1" x14ac:dyDescent="0.2">
      <c r="B99" s="504"/>
      <c r="C99" s="504"/>
      <c r="D99" s="504"/>
      <c r="E99" s="504"/>
      <c r="F99" s="504"/>
      <c r="G99" s="462" t="s">
        <v>2356</v>
      </c>
      <c r="H99" s="450"/>
      <c r="I99" s="462" t="s">
        <v>2398</v>
      </c>
      <c r="J99" s="591"/>
      <c r="K99" s="591"/>
      <c r="L99" s="591"/>
      <c r="M99" s="591"/>
      <c r="N99" s="591"/>
      <c r="O99" s="591"/>
      <c r="P99" s="591"/>
      <c r="Q99" s="591"/>
      <c r="R99" s="591"/>
      <c r="S99" s="591"/>
      <c r="T99" s="591"/>
      <c r="U99" s="591"/>
      <c r="V99" s="587">
        <f>SUM(Tabla2[[#This Row],[1]:[12]])</f>
        <v>0</v>
      </c>
      <c r="W99" s="462" t="s">
        <v>1755</v>
      </c>
      <c r="X99" s="462"/>
      <c r="Y99" s="658"/>
      <c r="Z99" s="497" t="s">
        <v>1866</v>
      </c>
      <c r="AA99" s="673"/>
      <c r="AB99" s="673"/>
      <c r="AC99" s="676">
        <v>1</v>
      </c>
      <c r="AD99" s="677"/>
      <c r="AE99" s="677"/>
      <c r="AF99" s="676">
        <v>1</v>
      </c>
      <c r="AG99" s="677"/>
      <c r="AH99" s="677"/>
      <c r="AI99" s="676">
        <v>1</v>
      </c>
      <c r="AJ99" s="676"/>
      <c r="AK99" s="677"/>
      <c r="AL99" s="676">
        <v>1</v>
      </c>
      <c r="AM99" s="640">
        <f>+Tabla2[[#This Row],[En.]]+Tabla2[[#This Row],[may]]+Tabla2[[#This Row],[Agos]]+Tabla2[[#This Row],[Nov]]</f>
        <v>0</v>
      </c>
      <c r="AN99" s="498"/>
      <c r="AO99" s="498"/>
      <c r="AP99" s="498"/>
      <c r="AQ99" s="498"/>
      <c r="AR99" s="498"/>
      <c r="AS99" s="498"/>
      <c r="AT99" s="498"/>
      <c r="AU99" s="498"/>
      <c r="AV99" s="498"/>
      <c r="AW99" s="498"/>
      <c r="AX99" s="498"/>
      <c r="AY99" s="498"/>
      <c r="AZ99" s="498"/>
      <c r="BA99" s="498"/>
      <c r="BB99" s="498"/>
      <c r="BC99" s="498"/>
      <c r="BD99" s="498"/>
      <c r="BE99" s="498"/>
      <c r="BF99" s="498"/>
      <c r="BG99" s="498"/>
      <c r="BH99" s="498"/>
      <c r="BI99" s="498"/>
      <c r="BJ99" s="498"/>
    </row>
    <row r="100" spans="2:62" s="483" customFormat="1" ht="36" customHeight="1" x14ac:dyDescent="0.2">
      <c r="B100" s="504"/>
      <c r="C100" s="504"/>
      <c r="D100" s="504"/>
      <c r="E100" s="504"/>
      <c r="F100" s="504"/>
      <c r="G100" s="462" t="s">
        <v>2358</v>
      </c>
      <c r="H100" s="450"/>
      <c r="I100" s="462" t="s">
        <v>2399</v>
      </c>
      <c r="J100" s="591"/>
      <c r="K100" s="591"/>
      <c r="L100" s="591"/>
      <c r="M100" s="591"/>
      <c r="N100" s="591"/>
      <c r="O100" s="591"/>
      <c r="P100" s="591"/>
      <c r="Q100" s="591"/>
      <c r="R100" s="591"/>
      <c r="S100" s="591"/>
      <c r="T100" s="591"/>
      <c r="U100" s="591"/>
      <c r="V100" s="587">
        <f>SUM(Tabla2[[#This Row],[1]:[12]])</f>
        <v>0</v>
      </c>
      <c r="W100" s="462" t="s">
        <v>1755</v>
      </c>
      <c r="X100" s="462"/>
      <c r="Y100" s="658"/>
      <c r="Z100" s="497" t="s">
        <v>1866</v>
      </c>
      <c r="AA100" s="673"/>
      <c r="AB100" s="673"/>
      <c r="AC100" s="676">
        <v>1</v>
      </c>
      <c r="AD100" s="677"/>
      <c r="AE100" s="677"/>
      <c r="AF100" s="676">
        <v>1</v>
      </c>
      <c r="AG100" s="677"/>
      <c r="AH100" s="677"/>
      <c r="AI100" s="676">
        <v>1</v>
      </c>
      <c r="AJ100" s="676"/>
      <c r="AK100" s="677"/>
      <c r="AL100" s="676">
        <v>1</v>
      </c>
      <c r="AM100" s="640">
        <f>+Tabla2[[#This Row],[En.]]+Tabla2[[#This Row],[may]]+Tabla2[[#This Row],[Agos]]+Tabla2[[#This Row],[Nov]]</f>
        <v>0</v>
      </c>
      <c r="AN100" s="498"/>
      <c r="AO100" s="498"/>
      <c r="AP100" s="498"/>
      <c r="AQ100" s="498"/>
      <c r="AR100" s="498"/>
      <c r="AS100" s="498"/>
      <c r="AT100" s="498"/>
      <c r="AU100" s="498"/>
      <c r="AV100" s="498"/>
      <c r="AW100" s="498"/>
      <c r="AX100" s="498"/>
      <c r="AY100" s="498"/>
      <c r="AZ100" s="498"/>
      <c r="BA100" s="498"/>
      <c r="BB100" s="498"/>
      <c r="BC100" s="498"/>
      <c r="BD100" s="498"/>
      <c r="BE100" s="498"/>
      <c r="BF100" s="498"/>
      <c r="BG100" s="498"/>
      <c r="BH100" s="498"/>
      <c r="BI100" s="498"/>
      <c r="BJ100" s="498"/>
    </row>
    <row r="101" spans="2:62" s="483" customFormat="1" ht="36" customHeight="1" x14ac:dyDescent="0.2">
      <c r="B101" s="504"/>
      <c r="C101" s="504"/>
      <c r="D101" s="504"/>
      <c r="E101" s="504"/>
      <c r="F101" s="504"/>
      <c r="G101" s="462" t="s">
        <v>2359</v>
      </c>
      <c r="H101" s="450"/>
      <c r="I101" s="462" t="s">
        <v>2360</v>
      </c>
      <c r="J101" s="591"/>
      <c r="K101" s="591"/>
      <c r="L101" s="591"/>
      <c r="M101" s="591"/>
      <c r="N101" s="591"/>
      <c r="O101" s="591"/>
      <c r="P101" s="591"/>
      <c r="Q101" s="591"/>
      <c r="R101" s="591"/>
      <c r="S101" s="591"/>
      <c r="T101" s="591"/>
      <c r="U101" s="591"/>
      <c r="V101" s="587">
        <f>SUM(Tabla2[[#This Row],[1]:[12]])</f>
        <v>0</v>
      </c>
      <c r="W101" s="462" t="s">
        <v>1755</v>
      </c>
      <c r="X101" s="462"/>
      <c r="Y101" s="658"/>
      <c r="Z101" s="497" t="s">
        <v>1866</v>
      </c>
      <c r="AA101" s="673"/>
      <c r="AB101" s="673"/>
      <c r="AC101" s="676">
        <v>1</v>
      </c>
      <c r="AD101" s="677"/>
      <c r="AE101" s="677"/>
      <c r="AF101" s="676"/>
      <c r="AG101" s="677"/>
      <c r="AH101" s="677"/>
      <c r="AI101" s="676"/>
      <c r="AJ101" s="676"/>
      <c r="AK101" s="677"/>
      <c r="AL101" s="676"/>
      <c r="AM101" s="640">
        <f>+Tabla2[[#This Row],[En.]]+Tabla2[[#This Row],[may]]+Tabla2[[#This Row],[Agos]]+Tabla2[[#This Row],[Nov]]</f>
        <v>0</v>
      </c>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row>
    <row r="102" spans="2:62" s="483" customFormat="1" ht="36" customHeight="1" x14ac:dyDescent="0.2">
      <c r="B102" s="504"/>
      <c r="C102" s="504"/>
      <c r="D102" s="504"/>
      <c r="E102" s="504"/>
      <c r="F102" s="504"/>
      <c r="G102" s="462" t="s">
        <v>2368</v>
      </c>
      <c r="H102" s="450"/>
      <c r="I102" s="462" t="s">
        <v>2369</v>
      </c>
      <c r="J102" s="591"/>
      <c r="K102" s="591"/>
      <c r="L102" s="591"/>
      <c r="M102" s="591"/>
      <c r="N102" s="591"/>
      <c r="O102" s="591"/>
      <c r="P102" s="591"/>
      <c r="Q102" s="591"/>
      <c r="R102" s="591"/>
      <c r="S102" s="591"/>
      <c r="T102" s="591"/>
      <c r="U102" s="591"/>
      <c r="V102" s="587">
        <f>SUM(Tabla2[[#This Row],[1]:[12]])</f>
        <v>0</v>
      </c>
      <c r="W102" s="462" t="s">
        <v>1755</v>
      </c>
      <c r="X102" s="462"/>
      <c r="Y102" s="658"/>
      <c r="Z102" s="497" t="s">
        <v>1866</v>
      </c>
      <c r="AA102" s="673"/>
      <c r="AB102" s="673"/>
      <c r="AC102" s="676">
        <v>1</v>
      </c>
      <c r="AD102" s="677"/>
      <c r="AE102" s="677"/>
      <c r="AF102" s="676">
        <v>1</v>
      </c>
      <c r="AG102" s="677"/>
      <c r="AH102" s="677"/>
      <c r="AI102" s="676">
        <v>1</v>
      </c>
      <c r="AJ102" s="676"/>
      <c r="AK102" s="677"/>
      <c r="AL102" s="676">
        <v>1</v>
      </c>
      <c r="AM102" s="640">
        <f>+Tabla2[[#This Row],[En.]]+Tabla2[[#This Row],[may]]+Tabla2[[#This Row],[Agos]]+Tabla2[[#This Row],[Nov]]</f>
        <v>0</v>
      </c>
      <c r="AN102" s="498"/>
      <c r="AO102" s="498"/>
      <c r="AP102" s="498"/>
      <c r="AQ102" s="498"/>
      <c r="AR102" s="498"/>
      <c r="AS102" s="498"/>
      <c r="AT102" s="498"/>
      <c r="AU102" s="498"/>
      <c r="AV102" s="498"/>
      <c r="AW102" s="498"/>
      <c r="AX102" s="498"/>
      <c r="AY102" s="498"/>
      <c r="AZ102" s="498"/>
      <c r="BA102" s="498"/>
      <c r="BB102" s="498"/>
      <c r="BC102" s="498"/>
      <c r="BD102" s="498"/>
      <c r="BE102" s="498"/>
      <c r="BF102" s="498"/>
      <c r="BG102" s="498"/>
      <c r="BH102" s="498"/>
      <c r="BI102" s="498"/>
      <c r="BJ102" s="498"/>
    </row>
    <row r="103" spans="2:62" s="483" customFormat="1" ht="36" customHeight="1" x14ac:dyDescent="0.2">
      <c r="B103" s="504"/>
      <c r="C103" s="504"/>
      <c r="D103" s="504"/>
      <c r="E103" s="504"/>
      <c r="F103" s="504"/>
      <c r="G103" s="462" t="s">
        <v>2377</v>
      </c>
      <c r="H103" s="450"/>
      <c r="I103" s="462" t="s">
        <v>2402</v>
      </c>
      <c r="J103" s="591"/>
      <c r="K103" s="591"/>
      <c r="L103" s="591"/>
      <c r="M103" s="591"/>
      <c r="N103" s="591"/>
      <c r="O103" s="591"/>
      <c r="P103" s="591"/>
      <c r="Q103" s="591"/>
      <c r="R103" s="591"/>
      <c r="S103" s="591"/>
      <c r="T103" s="591"/>
      <c r="U103" s="591"/>
      <c r="V103" s="587">
        <f>SUM(Tabla2[[#This Row],[1]:[12]])</f>
        <v>0</v>
      </c>
      <c r="W103" s="462" t="s">
        <v>1755</v>
      </c>
      <c r="X103" s="462"/>
      <c r="Y103" s="658"/>
      <c r="Z103" s="497" t="s">
        <v>1866</v>
      </c>
      <c r="AA103" s="673"/>
      <c r="AB103" s="673"/>
      <c r="AC103" s="676">
        <v>1</v>
      </c>
      <c r="AD103" s="677"/>
      <c r="AE103" s="677"/>
      <c r="AF103" s="676">
        <v>1</v>
      </c>
      <c r="AG103" s="677"/>
      <c r="AH103" s="677"/>
      <c r="AI103" s="676">
        <v>1</v>
      </c>
      <c r="AJ103" s="676"/>
      <c r="AK103" s="677"/>
      <c r="AL103" s="676">
        <v>1</v>
      </c>
      <c r="AM103" s="640">
        <f>+Tabla2[[#This Row],[En.]]+Tabla2[[#This Row],[may]]+Tabla2[[#This Row],[Agos]]+Tabla2[[#This Row],[Nov]]</f>
        <v>0</v>
      </c>
      <c r="AN103" s="498"/>
      <c r="AO103" s="498"/>
      <c r="AP103" s="498"/>
      <c r="AQ103" s="498"/>
      <c r="AR103" s="498"/>
      <c r="AS103" s="498"/>
      <c r="AT103" s="498"/>
      <c r="AU103" s="498"/>
      <c r="AV103" s="498"/>
      <c r="AW103" s="498"/>
      <c r="AX103" s="498"/>
      <c r="AY103" s="498"/>
      <c r="AZ103" s="498"/>
      <c r="BA103" s="498"/>
      <c r="BB103" s="498"/>
      <c r="BC103" s="498"/>
      <c r="BD103" s="498"/>
      <c r="BE103" s="498"/>
      <c r="BF103" s="498"/>
      <c r="BG103" s="498"/>
      <c r="BH103" s="498"/>
      <c r="BI103" s="498"/>
      <c r="BJ103" s="498"/>
    </row>
    <row r="104" spans="2:62" s="483" customFormat="1" ht="36" customHeight="1" x14ac:dyDescent="0.2">
      <c r="B104" s="504"/>
      <c r="C104" s="504"/>
      <c r="D104" s="504"/>
      <c r="E104" s="504"/>
      <c r="F104" s="504"/>
      <c r="G104" s="462" t="s">
        <v>2379</v>
      </c>
      <c r="H104" s="462" t="s">
        <v>2403</v>
      </c>
      <c r="I104" s="588" t="s">
        <v>2404</v>
      </c>
      <c r="J104" s="591"/>
      <c r="K104" s="591"/>
      <c r="L104" s="591"/>
      <c r="M104" s="591"/>
      <c r="N104" s="591"/>
      <c r="O104" s="591"/>
      <c r="P104" s="591"/>
      <c r="Q104" s="591"/>
      <c r="R104" s="591"/>
      <c r="S104" s="591"/>
      <c r="T104" s="591"/>
      <c r="U104" s="591"/>
      <c r="V104" s="587">
        <f>SUM(Tabla2[[#This Row],[1]:[12]])</f>
        <v>0</v>
      </c>
      <c r="W104" s="462" t="s">
        <v>1755</v>
      </c>
      <c r="X104" s="462"/>
      <c r="Y104" s="658"/>
      <c r="Z104" s="497" t="s">
        <v>1866</v>
      </c>
      <c r="AA104" s="673"/>
      <c r="AB104" s="673"/>
      <c r="AC104" s="676">
        <v>1</v>
      </c>
      <c r="AD104" s="677"/>
      <c r="AE104" s="677"/>
      <c r="AF104" s="676">
        <v>1</v>
      </c>
      <c r="AG104" s="677"/>
      <c r="AH104" s="677"/>
      <c r="AI104" s="676">
        <v>1</v>
      </c>
      <c r="AJ104" s="676"/>
      <c r="AK104" s="677"/>
      <c r="AL104" s="676">
        <v>1</v>
      </c>
      <c r="AM104" s="640">
        <f>+Tabla2[[#This Row],[En.]]+Tabla2[[#This Row],[may]]+Tabla2[[#This Row],[Agos]]+Tabla2[[#This Row],[Nov]]</f>
        <v>0</v>
      </c>
      <c r="AN104" s="498"/>
      <c r="AO104" s="498"/>
      <c r="AP104" s="498"/>
      <c r="AQ104" s="498"/>
      <c r="AR104" s="498"/>
      <c r="AS104" s="498"/>
      <c r="AT104" s="498"/>
      <c r="AU104" s="498"/>
      <c r="AV104" s="498"/>
      <c r="AW104" s="498"/>
      <c r="AX104" s="498"/>
      <c r="AY104" s="498"/>
      <c r="AZ104" s="498"/>
      <c r="BA104" s="498"/>
      <c r="BB104" s="498"/>
      <c r="BC104" s="498"/>
      <c r="BD104" s="498"/>
      <c r="BE104" s="498"/>
      <c r="BF104" s="498"/>
      <c r="BG104" s="498"/>
      <c r="BH104" s="498"/>
      <c r="BI104" s="498"/>
      <c r="BJ104" s="498"/>
    </row>
    <row r="105" spans="2:62" s="483" customFormat="1" ht="36" customHeight="1" x14ac:dyDescent="0.2">
      <c r="B105" s="504"/>
      <c r="C105" s="504"/>
      <c r="D105" s="504"/>
      <c r="E105" s="504"/>
      <c r="F105" s="504"/>
      <c r="G105" s="462" t="s">
        <v>2383</v>
      </c>
      <c r="H105" s="450"/>
      <c r="I105" s="462" t="s">
        <v>2405</v>
      </c>
      <c r="J105" s="591"/>
      <c r="K105" s="591"/>
      <c r="L105" s="591"/>
      <c r="M105" s="591"/>
      <c r="N105" s="591"/>
      <c r="O105" s="591"/>
      <c r="P105" s="591"/>
      <c r="Q105" s="591"/>
      <c r="R105" s="591"/>
      <c r="S105" s="591"/>
      <c r="T105" s="591"/>
      <c r="U105" s="591"/>
      <c r="V105" s="587">
        <f>SUM(Tabla2[[#This Row],[1]:[12]])</f>
        <v>0</v>
      </c>
      <c r="W105" s="462" t="s">
        <v>1755</v>
      </c>
      <c r="X105" s="462"/>
      <c r="Y105" s="658"/>
      <c r="Z105" s="497" t="s">
        <v>1866</v>
      </c>
      <c r="AA105" s="672"/>
      <c r="AB105" s="672"/>
      <c r="AC105" s="676">
        <v>1</v>
      </c>
      <c r="AD105" s="676"/>
      <c r="AE105" s="676"/>
      <c r="AF105" s="676">
        <v>1</v>
      </c>
      <c r="AG105" s="676"/>
      <c r="AH105" s="676"/>
      <c r="AI105" s="676">
        <v>1</v>
      </c>
      <c r="AJ105" s="676"/>
      <c r="AK105" s="676"/>
      <c r="AL105" s="676">
        <v>1</v>
      </c>
      <c r="AM105" s="640">
        <f>+Tabla2[[#This Row],[En.]]+Tabla2[[#This Row],[may]]+Tabla2[[#This Row],[Agos]]+Tabla2[[#This Row],[Nov]]</f>
        <v>0</v>
      </c>
      <c r="AN105" s="498"/>
      <c r="AO105" s="498"/>
      <c r="AP105" s="498"/>
      <c r="AQ105" s="498"/>
      <c r="AR105" s="498"/>
      <c r="AS105" s="498"/>
      <c r="AT105" s="498"/>
      <c r="AU105" s="498"/>
      <c r="AV105" s="498"/>
      <c r="AW105" s="498"/>
      <c r="AX105" s="498"/>
      <c r="AY105" s="498"/>
      <c r="AZ105" s="498"/>
      <c r="BA105" s="498"/>
      <c r="BB105" s="498"/>
      <c r="BC105" s="498"/>
      <c r="BD105" s="498"/>
      <c r="BE105" s="498"/>
      <c r="BF105" s="498"/>
      <c r="BG105" s="498"/>
      <c r="BH105" s="498"/>
      <c r="BI105" s="498"/>
      <c r="BJ105" s="498"/>
    </row>
    <row r="106" spans="2:62" s="483" customFormat="1" ht="36" customHeight="1" x14ac:dyDescent="0.2">
      <c r="B106" s="504"/>
      <c r="C106" s="504"/>
      <c r="D106" s="504"/>
      <c r="E106" s="504"/>
      <c r="F106" s="504"/>
      <c r="G106" s="462" t="str">
        <f>+G105</f>
        <v xml:space="preserve"> Recepción, análisis y gestión de solicitudes realizadas por los beneficiarios de los convenios internacionales suscritos por la República Dominicana en materia de Seguridad Social </v>
      </c>
      <c r="H106" s="450"/>
      <c r="I106" s="462" t="s">
        <v>2406</v>
      </c>
      <c r="J106" s="591"/>
      <c r="K106" s="591"/>
      <c r="L106" s="591"/>
      <c r="M106" s="591"/>
      <c r="N106" s="591"/>
      <c r="O106" s="591"/>
      <c r="P106" s="591"/>
      <c r="Q106" s="591"/>
      <c r="R106" s="591"/>
      <c r="S106" s="591"/>
      <c r="T106" s="591"/>
      <c r="U106" s="591"/>
      <c r="V106" s="587">
        <f>SUM(Tabla2[[#This Row],[1]:[12]])</f>
        <v>0</v>
      </c>
      <c r="W106" s="462" t="s">
        <v>1755</v>
      </c>
      <c r="X106" s="462"/>
      <c r="Y106" s="658"/>
      <c r="Z106" s="497" t="s">
        <v>1866</v>
      </c>
      <c r="AA106" s="672"/>
      <c r="AB106" s="672"/>
      <c r="AC106" s="676">
        <v>1</v>
      </c>
      <c r="AD106" s="676"/>
      <c r="AE106" s="676"/>
      <c r="AF106" s="676">
        <v>1</v>
      </c>
      <c r="AG106" s="676"/>
      <c r="AH106" s="676"/>
      <c r="AI106" s="676">
        <v>1</v>
      </c>
      <c r="AJ106" s="676"/>
      <c r="AK106" s="676"/>
      <c r="AL106" s="676">
        <v>1</v>
      </c>
      <c r="AM106" s="640">
        <f>+Tabla2[[#This Row],[En.]]+Tabla2[[#This Row],[may]]+Tabla2[[#This Row],[Agos]]+Tabla2[[#This Row],[Nov]]</f>
        <v>0</v>
      </c>
      <c r="AN106" s="498"/>
      <c r="AO106" s="498"/>
      <c r="AP106" s="498"/>
      <c r="AQ106" s="498"/>
      <c r="AR106" s="498"/>
      <c r="AS106" s="498"/>
      <c r="AT106" s="498"/>
      <c r="AU106" s="498"/>
      <c r="AV106" s="498"/>
      <c r="AW106" s="498"/>
      <c r="AX106" s="498"/>
      <c r="AY106" s="498"/>
      <c r="AZ106" s="498"/>
      <c r="BA106" s="498"/>
      <c r="BB106" s="498"/>
      <c r="BC106" s="498"/>
      <c r="BD106" s="498"/>
      <c r="BE106" s="498"/>
      <c r="BF106" s="498"/>
      <c r="BG106" s="498"/>
      <c r="BH106" s="498"/>
      <c r="BI106" s="498"/>
      <c r="BJ106" s="498"/>
    </row>
    <row r="107" spans="2:62" x14ac:dyDescent="0.2">
      <c r="B107" s="504"/>
      <c r="C107" s="504"/>
      <c r="D107" s="504"/>
      <c r="E107" s="504"/>
      <c r="F107" s="504"/>
      <c r="G107" s="450"/>
      <c r="H107" s="450"/>
      <c r="I107" s="450"/>
      <c r="J107" s="561"/>
      <c r="K107" s="561"/>
      <c r="L107" s="561"/>
      <c r="M107" s="561"/>
      <c r="N107" s="561"/>
      <c r="O107" s="561"/>
      <c r="P107" s="561"/>
      <c r="Q107" s="561"/>
      <c r="R107" s="561"/>
      <c r="S107" s="561"/>
      <c r="T107" s="561"/>
      <c r="U107" s="561"/>
      <c r="V107" s="654"/>
      <c r="W107" s="450"/>
      <c r="X107" s="450"/>
      <c r="Y107" s="659"/>
      <c r="Z107" s="649"/>
      <c r="AB107" s="457"/>
      <c r="AC107" s="666">
        <f>SUBTOTAL(109,AC7:AC106)</f>
        <v>88</v>
      </c>
      <c r="AD107" s="481"/>
      <c r="AF107" s="666">
        <f>SUBTOTAL(109,AF7:AF106)</f>
        <v>90</v>
      </c>
      <c r="AI107" s="666">
        <f>SUBTOTAL(109,AI7:AI106)</f>
        <v>85</v>
      </c>
      <c r="AJ107" s="666"/>
      <c r="AL107" s="666">
        <f>SUBTOTAL(109,AL7:AL106)</f>
        <v>89</v>
      </c>
      <c r="AM107" s="450"/>
    </row>
  </sheetData>
  <protectedRanges>
    <protectedRange sqref="I20" name="Rango1_1_3"/>
    <protectedRange sqref="I8" name="Rango1_2"/>
  </protectedRanges>
  <mergeCells count="6">
    <mergeCell ref="AA4:AC5"/>
    <mergeCell ref="AD4:AF5"/>
    <mergeCell ref="AG4:AI5"/>
    <mergeCell ref="AJ4:AL5"/>
    <mergeCell ref="W2:AA2"/>
    <mergeCell ref="G3:AL3"/>
  </mergeCells>
  <phoneticPr fontId="17" type="noConversion"/>
  <dataValidations count="4">
    <dataValidation type="whole" allowBlank="1" showInputMessage="1" showErrorMessage="1" sqref="J7:U11 J18:U23 J13:U16 O17:U17 J25:U106">
      <formula1>0</formula1>
      <formula2>100</formula2>
    </dataValidation>
    <dataValidation type="list" allowBlank="1" showInputMessage="1" showErrorMessage="1" sqref="W7:X11 W12 W13:X106">
      <formula1>Ls_Medio_Verificacion</formula1>
    </dataValidation>
    <dataValidation type="list" allowBlank="1" showInputMessage="1" showErrorMessage="1" sqref="G7:G11 G56:G67 G69:G73 I81 G78:G106 G13:G54">
      <formula1>Productos</formula1>
    </dataValidation>
    <dataValidation type="list" allowBlank="1" showInputMessage="1" showErrorMessage="1" sqref="Z50:Z52">
      <formula1>$H$14:$H$25</formula1>
    </dataValidation>
  </dataValidations>
  <pageMargins left="0.94488188976377963" right="0" top="0.70866141732283472" bottom="0.51181102362204722" header="0.31496062992125984" footer="0.31496062992125984"/>
  <pageSetup scale="65" orientation="landscape" r:id="rId1"/>
  <rowBreaks count="1" manualBreakCount="1">
    <brk id="77" max="16383" man="1"/>
  </rowBreaks>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4" id="{D0302D77-07D0-4115-BBCA-5976E23659FE}">
            <xm:f>IF('\\192.168.1.4\Seguimiento_POA\06. Dir. Regimen CS\[POA 2021 COSTEADO APROBADO RCS.xlsx]POA CONSOLIDADO'!#REF!="OBJETIVO",TRUE)</xm:f>
            <x14:dxf>
              <font>
                <b/>
                <i val="0"/>
                <color rgb="FF1F4E78"/>
              </font>
              <numFmt numFmtId="0" formatCode="General"/>
              <fill>
                <patternFill patternType="solid">
                  <fgColor auto="1"/>
                  <bgColor rgb="FF9BC2E6"/>
                </patternFill>
              </fill>
            </x14:dxf>
          </x14:cfRule>
          <xm:sqref>I36:I37</xm:sqref>
        </x14:conditionalFormatting>
        <x14:conditionalFormatting xmlns:xm="http://schemas.microsoft.com/office/excel/2006/main">
          <x14:cfRule type="expression" priority="3" id="{E3F067C4-3C07-432C-B782-1E5019EDE56D}">
            <xm:f>IF('\\192.168.1.4\Seguimiento_POA\06. Dir. Regimen CS\[POA 2021 COSTEADO APROBADO RCS.xlsx]POA CONSOLIDADO'!#REF!="OBJETIVO",TRUE)</xm:f>
            <x14:dxf>
              <font>
                <b/>
                <i val="0"/>
                <color rgb="FF1F4E78"/>
              </font>
              <numFmt numFmtId="0" formatCode="General"/>
              <fill>
                <patternFill patternType="solid">
                  <fgColor auto="1"/>
                  <bgColor rgb="FF9BC2E6"/>
                </patternFill>
              </fill>
            </x14:dxf>
          </x14:cfRule>
          <xm:sqref>I42:I43</xm:sqref>
        </x14:conditionalFormatting>
        <x14:conditionalFormatting xmlns:xm="http://schemas.microsoft.com/office/excel/2006/main">
          <x14:cfRule type="expression" priority="5" id="{28581B10-EAE0-470E-A081-1CC00CCBB3CA}">
            <xm:f>IF('\\192.168.1.4\Seguimiento_POA\06. Dir. Regimen CS\[POA 2021 COSTEADO APROBADO RCS.xlsx]POA CONSOLIDADO'!#REF!="OBJETIVO",TRUE)</xm:f>
            <x14:dxf>
              <font>
                <b/>
                <i val="0"/>
                <color rgb="FF1F4E78"/>
              </font>
              <numFmt numFmtId="0" formatCode="General"/>
              <fill>
                <patternFill patternType="solid">
                  <fgColor auto="1"/>
                  <bgColor rgb="FF9BC2E6"/>
                </patternFill>
              </fill>
            </x14:dxf>
          </x14:cfRule>
          <xm:sqref>I31:I32</xm:sqref>
        </x14:conditionalFormatting>
        <x14:conditionalFormatting xmlns:xm="http://schemas.microsoft.com/office/excel/2006/main">
          <x14:cfRule type="expression" priority="2" id="{29316468-8AFF-4351-8C55-73019838BD7C}">
            <xm:f>IF('\\192.168.1.4\Seguimiento_POA\06. Dir. Regimen CS\[POA 2021 COSTEADO APROBADO RCS.xlsx]POA CONSOLIDADO'!#REF!="OBJETIVO",TRUE)</xm:f>
            <x14:dxf>
              <font>
                <b/>
                <i val="0"/>
                <color rgb="FF1F4E78"/>
              </font>
              <numFmt numFmtId="0" formatCode="General"/>
              <fill>
                <patternFill patternType="solid">
                  <fgColor auto="1"/>
                  <bgColor rgb="FF9BC2E6"/>
                </patternFill>
              </fill>
            </x14:dxf>
          </x14:cfRule>
          <xm:sqref>I51</xm:sqref>
        </x14:conditionalFormatting>
        <x14:conditionalFormatting xmlns:xm="http://schemas.microsoft.com/office/excel/2006/main">
          <x14:cfRule type="expression" priority="1" id="{F07D40C0-9F7A-4960-8B8C-14071C6008A3}">
            <xm:f>IF('\\192.168.1.4\Seguimiento_POA\06. Dir. Regimen CS\[POA 2021 COSTEADO APROBADO RCS.xlsx]POA CONSOLIDADO'!#REF!="OBJETIVO",TRUE)</xm:f>
            <x14:dxf>
              <font>
                <b/>
                <i val="0"/>
                <color rgb="FF1F4E78"/>
              </font>
              <numFmt numFmtId="0" formatCode="General"/>
              <fill>
                <patternFill patternType="solid">
                  <fgColor auto="1"/>
                  <bgColor rgb="FF9BC2E6"/>
                </patternFill>
              </fill>
            </x14:dxf>
          </x14:cfRule>
          <xm:sqref>I52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'C:\Users\francis.encarnacion\AppData\Local\Microsoft\Windows\INetCache\Content.Outlook\OQOL07KB\[Copia de Copia de POA 2023 CNSS EN.xlsm]Resumen'!#REF!</xm:f>
          </x14:formula1>
          <xm:sqref>Z9:Z14 Z28:Z29</xm:sqref>
        </x14:dataValidation>
        <x14:dataValidation type="list" allowBlank="1" showInputMessage="1" showErrorMessage="1">
          <x14:formula1>
            <xm:f>'Formulario PPGR1'!$K$6:$K$110</xm:f>
          </x14:formula1>
          <xm:sqref>G55</xm:sqref>
        </x14:dataValidation>
        <x14:dataValidation type="list" allowBlank="1" showInputMessage="1" showErrorMessage="1">
          <x14:formula1>
            <xm:f>Resumen!$K$3:$K$45</xm:f>
          </x14:formula1>
          <xm:sqref>Z7:Z8</xm:sqref>
        </x14:dataValidation>
        <x14:dataValidation type="list" allowBlank="1" showInputMessage="1" showErrorMessage="1">
          <x14:formula1>
            <xm:f>Resumen!$H$13:$H$27</xm:f>
          </x14:formula1>
          <xm:sqref>Z30:Z48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U881"/>
  <sheetViews>
    <sheetView showGridLines="0" zoomScale="98" zoomScaleNormal="98" workbookViewId="0">
      <selection activeCell="P9" sqref="P9"/>
    </sheetView>
  </sheetViews>
  <sheetFormatPr defaultColWidth="11.42578125" defaultRowHeight="12.75" x14ac:dyDescent="0.25"/>
  <cols>
    <col min="1" max="1" width="2.42578125" style="515" customWidth="1"/>
    <col min="2" max="6" width="4.28515625" style="515" hidden="1" customWidth="1"/>
    <col min="7" max="7" width="18.85546875" style="519" bestFit="1" customWidth="1"/>
    <col min="8" max="8" width="51.7109375" style="519" customWidth="1"/>
    <col min="9" max="9" width="13" style="519" hidden="1" customWidth="1"/>
    <col min="10" max="10" width="40.7109375" style="519" customWidth="1"/>
    <col min="11" max="11" width="4.85546875" style="520" hidden="1" customWidth="1"/>
    <col min="12" max="12" width="39.28515625" style="519" customWidth="1"/>
    <col min="13" max="13" width="16.42578125" style="519" customWidth="1"/>
    <col min="14" max="14" width="18.28515625" style="519" customWidth="1"/>
    <col min="15" max="15" width="14" style="521" customWidth="1"/>
    <col min="16" max="16" width="15.42578125" style="519" customWidth="1"/>
    <col min="17" max="17" width="13.7109375" style="519" customWidth="1"/>
    <col min="18" max="18" width="22.42578125" style="519" customWidth="1"/>
    <col min="19" max="47" width="11.42578125" style="514"/>
    <col min="48" max="16384" width="11.42578125" style="515"/>
  </cols>
  <sheetData>
    <row r="1" spans="2:25" s="506" customFormat="1" x14ac:dyDescent="0.25">
      <c r="G1" s="363"/>
      <c r="H1" s="470"/>
      <c r="I1" s="470"/>
      <c r="J1" s="470"/>
      <c r="K1" s="471"/>
      <c r="L1" s="470"/>
      <c r="M1" s="470"/>
      <c r="N1" s="470"/>
      <c r="O1" s="472"/>
      <c r="P1" s="470"/>
      <c r="Q1" s="470"/>
      <c r="R1" s="470"/>
      <c r="S1" s="507" t="s">
        <v>450</v>
      </c>
      <c r="T1" s="508"/>
    </row>
    <row r="2" spans="2:25" s="506" customFormat="1" x14ac:dyDescent="0.25">
      <c r="H2" s="509"/>
      <c r="I2" s="464">
        <f>'Formulario PPGR1'!G2</f>
        <v>0</v>
      </c>
      <c r="J2" s="509"/>
      <c r="K2" s="509"/>
      <c r="L2" s="509"/>
      <c r="M2" s="509"/>
      <c r="N2" s="509"/>
      <c r="O2" s="509"/>
      <c r="P2" s="509"/>
      <c r="Q2" s="509"/>
      <c r="R2" s="509"/>
      <c r="S2" s="509"/>
      <c r="T2" s="509"/>
      <c r="U2" s="510"/>
      <c r="V2" s="511"/>
      <c r="W2" s="511"/>
      <c r="X2" s="511"/>
      <c r="Y2" s="512"/>
    </row>
    <row r="3" spans="2:25" s="506" customFormat="1" x14ac:dyDescent="0.25">
      <c r="H3" s="509"/>
      <c r="I3" s="464" t="e">
        <f>'Formulario PPGR1'!#REF!</f>
        <v>#REF!</v>
      </c>
      <c r="J3" s="509"/>
      <c r="K3" s="509"/>
      <c r="L3" s="509"/>
      <c r="M3" s="509"/>
      <c r="N3" s="509"/>
      <c r="O3" s="509"/>
      <c r="P3" s="509"/>
      <c r="Q3" s="509"/>
      <c r="R3" s="509"/>
      <c r="S3" s="509"/>
      <c r="T3" s="509"/>
      <c r="U3" s="510"/>
      <c r="V3" s="511"/>
      <c r="W3" s="511"/>
      <c r="X3" s="511"/>
      <c r="Y3" s="512"/>
    </row>
    <row r="4" spans="2:25" s="506" customFormat="1" x14ac:dyDescent="0.25">
      <c r="H4" s="509"/>
      <c r="I4" s="464" t="e">
        <f>'Formulario PPGR1'!#REF!</f>
        <v>#REF!</v>
      </c>
      <c r="J4" s="509"/>
      <c r="K4" s="509"/>
      <c r="L4" s="509"/>
      <c r="M4" s="509"/>
      <c r="N4" s="509"/>
      <c r="O4" s="509"/>
      <c r="P4" s="509"/>
      <c r="Q4" s="509"/>
      <c r="R4" s="509"/>
      <c r="S4" s="509"/>
      <c r="T4" s="509"/>
      <c r="U4" s="510"/>
      <c r="V4" s="511"/>
      <c r="W4" s="511"/>
      <c r="X4" s="511"/>
      <c r="Y4" s="512"/>
    </row>
    <row r="5" spans="2:25" s="506" customFormat="1" x14ac:dyDescent="0.25">
      <c r="H5" s="509"/>
      <c r="I5" s="464" t="s">
        <v>1531</v>
      </c>
      <c r="J5" s="509"/>
      <c r="K5" s="509"/>
      <c r="L5" s="509"/>
      <c r="M5" s="509"/>
      <c r="N5" s="509"/>
      <c r="O5" s="509"/>
      <c r="P5" s="509"/>
      <c r="Q5" s="509"/>
      <c r="R5" s="509"/>
      <c r="S5" s="509"/>
      <c r="T5" s="509"/>
      <c r="U5" s="510"/>
      <c r="V5" s="511"/>
      <c r="W5" s="511"/>
      <c r="X5" s="511"/>
      <c r="Y5" s="512"/>
    </row>
    <row r="6" spans="2:25" s="506" customFormat="1" x14ac:dyDescent="0.25">
      <c r="G6" s="363"/>
      <c r="H6" s="470"/>
      <c r="I6" s="465" t="e">
        <f>'Formulario PPGR1'!#REF!</f>
        <v>#REF!</v>
      </c>
      <c r="J6" s="470"/>
      <c r="K6" s="471"/>
      <c r="L6" s="470"/>
      <c r="M6" s="470"/>
      <c r="N6" s="470"/>
      <c r="O6" s="472"/>
      <c r="P6" s="470"/>
      <c r="Q6" s="470"/>
      <c r="R6" s="470"/>
      <c r="S6" s="507"/>
      <c r="T6" s="508"/>
    </row>
    <row r="7" spans="2:25" s="506" customFormat="1" x14ac:dyDescent="0.25">
      <c r="G7" s="363"/>
      <c r="H7" s="470"/>
      <c r="I7" s="470"/>
      <c r="J7" s="470"/>
      <c r="K7" s="471"/>
      <c r="L7" s="470"/>
      <c r="M7" s="470"/>
      <c r="N7" s="470"/>
      <c r="O7" s="472"/>
      <c r="P7" s="470"/>
      <c r="Q7" s="470"/>
      <c r="R7" s="470"/>
      <c r="S7" s="507"/>
      <c r="T7" s="508"/>
    </row>
    <row r="8" spans="2:25" ht="76.5" x14ac:dyDescent="0.25">
      <c r="B8" s="466" t="s">
        <v>1603</v>
      </c>
      <c r="C8" s="467" t="s">
        <v>1600</v>
      </c>
      <c r="D8" s="467" t="s">
        <v>459</v>
      </c>
      <c r="E8" s="467" t="s">
        <v>1601</v>
      </c>
      <c r="F8" s="468" t="s">
        <v>1602</v>
      </c>
      <c r="G8" s="469" t="s">
        <v>586</v>
      </c>
      <c r="H8" s="469" t="s">
        <v>587</v>
      </c>
      <c r="I8" s="469" t="s">
        <v>703</v>
      </c>
      <c r="J8" s="470" t="s">
        <v>2</v>
      </c>
      <c r="K8" s="471" t="s">
        <v>707</v>
      </c>
      <c r="L8" s="470" t="s">
        <v>51</v>
      </c>
      <c r="M8" s="470" t="s">
        <v>3</v>
      </c>
      <c r="N8" s="470" t="s">
        <v>4</v>
      </c>
      <c r="O8" s="472" t="s">
        <v>5</v>
      </c>
      <c r="P8" s="470" t="s">
        <v>6</v>
      </c>
      <c r="Q8" s="470" t="s">
        <v>60</v>
      </c>
      <c r="R8" s="470" t="s">
        <v>55</v>
      </c>
      <c r="S8" s="513"/>
      <c r="T8" s="513"/>
    </row>
    <row r="9" spans="2:25" ht="25.5" x14ac:dyDescent="0.25">
      <c r="B9" s="473" t="e">
        <f>IF(Tabla1[[#This Row],[Código_Actividad]]="","",CONCATENATE(Tabla1[[#This Row],[POA]],".",Tabla1[[#This Row],[SRS]],".",Tabla1[[#This Row],[AREA]],".",Tabla1[[#This Row],[TIPO]]))</f>
        <v>#REF!</v>
      </c>
      <c r="C9" s="473" t="e">
        <f>IF(Tabla1[[#This Row],[Código_Actividad]]="","",'Formulario PPGR1'!#REF!)</f>
        <v>#REF!</v>
      </c>
      <c r="D9" s="473" t="e">
        <f>IF(Tabla1[[#This Row],[Código_Actividad]]="","",'Formulario PPGR1'!#REF!)</f>
        <v>#REF!</v>
      </c>
      <c r="E9" s="473" t="e">
        <f>IF(Tabla1[[#This Row],[Código_Actividad]]="","",'Formulario PPGR1'!#REF!)</f>
        <v>#REF!</v>
      </c>
      <c r="F9" s="473" t="e">
        <f>IF(Tabla1[[#This Row],[Código_Actividad]]="","",'Formulario PPGR1'!#REF!)</f>
        <v>#REF!</v>
      </c>
      <c r="G9" s="474" t="s">
        <v>2191</v>
      </c>
      <c r="H9" s="418" t="str">
        <f>IFERROR(VLOOKUP(Tabla1[[#This Row],[Código_Actividad]],'Formulario PPGR2'!$H$7:$I$1048576,2,FALSE),"")</f>
        <v>Gestion de comunicacion de resolucion,comisiones de sesiones del CNSS.</v>
      </c>
      <c r="I9" s="387" t="str">
        <f>IFERROR(VLOOKUP([5]!Tabla1[[#This Row],[Código_Actividad]],[5]!Tabla2[[Código]:[Total de Acciones ]],15,FALSE),"")</f>
        <v/>
      </c>
      <c r="J9" s="388" t="s">
        <v>119</v>
      </c>
      <c r="K9" s="388" t="str">
        <f>IFERROR(VLOOKUP($J9,[6]LSIns!$B$5:$C$45,2,FALSE),"")</f>
        <v>lsPublicidadyPropaganda</v>
      </c>
      <c r="L9" s="543" t="s">
        <v>1124</v>
      </c>
      <c r="M9" s="475" t="str">
        <f>IFERROR(VLOOKUP($L9,Insumos!$D$2:$G$518,2,FALSE),"")</f>
        <v>dia</v>
      </c>
      <c r="N9" s="544">
        <v>111.41376040158866</v>
      </c>
      <c r="O9" s="476">
        <f>IFERROR(VLOOKUP($L9,Insumos!$D$2:$G$518,3,FALSE),"")</f>
        <v>44877.760000000002</v>
      </c>
      <c r="P9" s="476">
        <f>+Tabla1[[#This Row],[Cantidad de Insumos]]*Tabla1[[#This Row],[Precio Unitario]]</f>
        <v>5000000</v>
      </c>
      <c r="Q9" s="476" t="str">
        <f>IFERROR(VLOOKUP($L9,Insumos!$D$2:$G$518,4,FALSE),"")</f>
        <v xml:space="preserve">2.2.2.1.01 </v>
      </c>
      <c r="R9" s="475" t="s">
        <v>1329</v>
      </c>
      <c r="S9" s="513"/>
      <c r="T9" s="513"/>
    </row>
    <row r="10" spans="2:25" x14ac:dyDescent="0.25">
      <c r="B10" s="473" t="str">
        <f>IF(Tabla1[[#This Row],[Código_Actividad]]="","",CONCATENATE(Tabla1[[#This Row],[POA]],".",Tabla1[[#This Row],[SRS]],".",Tabla1[[#This Row],[AREA]],".",Tabla1[[#This Row],[TIPO]]))</f>
        <v/>
      </c>
      <c r="C10" s="473" t="str">
        <f>IF(Tabla1[[#This Row],[Código_Actividad]]="","",'Formulario PPGR1'!#REF!)</f>
        <v/>
      </c>
      <c r="D10" s="473" t="str">
        <f>IF(Tabla1[[#This Row],[Código_Actividad]]="","",'Formulario PPGR1'!#REF!)</f>
        <v/>
      </c>
      <c r="E10" s="473" t="str">
        <f>IF(Tabla1[[#This Row],[Código_Actividad]]="","",'Formulario PPGR1'!#REF!)</f>
        <v/>
      </c>
      <c r="F10" s="473" t="str">
        <f>IF(Tabla1[[#This Row],[Código_Actividad]]="","",'Formulario PPGR1'!#REF!)</f>
        <v/>
      </c>
      <c r="G10" s="474"/>
      <c r="H10" s="418" t="str">
        <f>IFERROR(VLOOKUP(Tabla1[[#This Row],[Código_Actividad]],'Formulario PPGR2'!$H$7:$I$1048576,2,FALSE),"")</f>
        <v/>
      </c>
      <c r="I10" s="387" t="str">
        <f>IFERROR(VLOOKUP([5]!Tabla1[[#This Row],[Código_Actividad]],[5]!Tabla2[[Código]:[Total de Acciones ]],15,FALSE),"")</f>
        <v/>
      </c>
      <c r="J10" s="388"/>
      <c r="K10" s="388" t="str">
        <f>IFERROR(VLOOKUP($J10,[6]LSIns!$B$5:$C$45,2,FALSE),"")</f>
        <v/>
      </c>
      <c r="L10" s="543"/>
      <c r="M10" s="475" t="str">
        <f>IFERROR(VLOOKUP($L10,Insumos!$D$2:$G$518,2,FALSE),"")</f>
        <v/>
      </c>
      <c r="N10" s="544"/>
      <c r="O10" s="476" t="str">
        <f>IFERROR(VLOOKUP($L10,Insumos!$D$2:$G$518,3,FALSE),"")</f>
        <v/>
      </c>
      <c r="P10" s="476" t="e">
        <f>+Tabla1[[#This Row],[Precio Unitario]]*Tabla1[[#This Row],[Cantidad de Insumos]]</f>
        <v>#VALUE!</v>
      </c>
      <c r="Q10" s="476" t="str">
        <f>IFERROR(VLOOKUP($L10,Insumos!$D$2:$G$518,4,FALSE),"")</f>
        <v/>
      </c>
      <c r="R10" s="475"/>
      <c r="S10" s="513"/>
      <c r="T10" s="513"/>
    </row>
    <row r="11" spans="2:25" x14ac:dyDescent="0.25">
      <c r="B11" s="473" t="str">
        <f>IF(Tabla1[[#This Row],[Código_Actividad]]="","",CONCATENATE(Tabla1[[#This Row],[POA]],".",Tabla1[[#This Row],[SRS]],".",Tabla1[[#This Row],[AREA]],".",Tabla1[[#This Row],[TIPO]]))</f>
        <v/>
      </c>
      <c r="C11" s="473" t="str">
        <f>IF(Tabla1[[#This Row],[Código_Actividad]]="","",'Formulario PPGR1'!#REF!)</f>
        <v/>
      </c>
      <c r="D11" s="473" t="str">
        <f>IF(Tabla1[[#This Row],[Código_Actividad]]="","",'Formulario PPGR1'!#REF!)</f>
        <v/>
      </c>
      <c r="E11" s="473" t="str">
        <f>IF(Tabla1[[#This Row],[Código_Actividad]]="","",'Formulario PPGR1'!#REF!)</f>
        <v/>
      </c>
      <c r="F11" s="473" t="str">
        <f>IF(Tabla1[[#This Row],[Código_Actividad]]="","",'Formulario PPGR1'!#REF!)</f>
        <v/>
      </c>
      <c r="G11" s="474"/>
      <c r="H11" s="418" t="str">
        <f>IFERROR(VLOOKUP(Tabla1[[#This Row],[Código_Actividad]],'Formulario PPGR2'!$H$7:$I$1048576,2,FALSE),"")</f>
        <v/>
      </c>
      <c r="I11" s="387" t="str">
        <f>IFERROR(VLOOKUP([5]!Tabla1[[#This Row],[Código_Actividad]],[5]!Tabla2[[Código]:[Total de Acciones ]],15,FALSE),"")</f>
        <v/>
      </c>
      <c r="J11" s="388"/>
      <c r="K11" s="388" t="str">
        <f>IFERROR(VLOOKUP($J11,[6]LSIns!$B$5:$C$45,2,FALSE),"")</f>
        <v/>
      </c>
      <c r="L11" s="543"/>
      <c r="M11" s="475" t="str">
        <f>IFERROR(VLOOKUP($L11,Insumos!$D$2:$G$518,2,FALSE),"")</f>
        <v/>
      </c>
      <c r="N11" s="544"/>
      <c r="O11" s="476" t="str">
        <f>IFERROR(VLOOKUP($L11,Insumos!$D$2:$G$518,3,FALSE),"")</f>
        <v/>
      </c>
      <c r="P11" s="476" t="e">
        <f>+Tabla1[[#This Row],[Precio Unitario]]*Tabla1[[#This Row],[Cantidad de Insumos]]</f>
        <v>#VALUE!</v>
      </c>
      <c r="Q11" s="476" t="str">
        <f>IFERROR(VLOOKUP($L11,Insumos!$D$2:$G$518,4,FALSE),"")</f>
        <v/>
      </c>
      <c r="R11" s="475"/>
      <c r="S11" s="513"/>
      <c r="T11" s="513"/>
    </row>
    <row r="12" spans="2:25" x14ac:dyDescent="0.25">
      <c r="B12" s="473" t="str">
        <f>IF(Tabla1[[#This Row],[Código_Actividad]]="","",CONCATENATE(Tabla1[[#This Row],[POA]],".",Tabla1[[#This Row],[SRS]],".",Tabla1[[#This Row],[AREA]],".",Tabla1[[#This Row],[TIPO]]))</f>
        <v/>
      </c>
      <c r="C12" s="473" t="str">
        <f>IF(Tabla1[[#This Row],[Código_Actividad]]="","",'Formulario PPGR1'!#REF!)</f>
        <v/>
      </c>
      <c r="D12" s="473" t="str">
        <f>IF(Tabla1[[#This Row],[Código_Actividad]]="","",'Formulario PPGR1'!#REF!)</f>
        <v/>
      </c>
      <c r="E12" s="473" t="str">
        <f>IF(Tabla1[[#This Row],[Código_Actividad]]="","",'Formulario PPGR1'!#REF!)</f>
        <v/>
      </c>
      <c r="F12" s="473" t="str">
        <f>IF(Tabla1[[#This Row],[Código_Actividad]]="","",'Formulario PPGR1'!#REF!)</f>
        <v/>
      </c>
      <c r="G12" s="474"/>
      <c r="H12" s="418" t="str">
        <f>IFERROR(VLOOKUP(Tabla1[[#This Row],[Código_Actividad]],'Formulario PPGR2'!$H$7:$I$1048576,2,FALSE),"")</f>
        <v/>
      </c>
      <c r="I12" s="387" t="str">
        <f>IFERROR(VLOOKUP([5]!Tabla1[[#This Row],[Código_Actividad]],[5]!Tabla2[[Código]:[Total de Acciones ]],15,FALSE),"")</f>
        <v/>
      </c>
      <c r="J12" s="388"/>
      <c r="K12" s="388" t="str">
        <f>IFERROR(VLOOKUP($J12,[6]LSIns!$B$5:$C$45,2,FALSE),"")</f>
        <v/>
      </c>
      <c r="L12" s="543"/>
      <c r="M12" s="475" t="str">
        <f>IFERROR(VLOOKUP($L12,Insumos!$D$2:$G$518,2,FALSE),"")</f>
        <v/>
      </c>
      <c r="N12" s="544"/>
      <c r="O12" s="476" t="str">
        <f>IFERROR(VLOOKUP($L12,Insumos!$D$2:$G$518,3,FALSE),"")</f>
        <v/>
      </c>
      <c r="P12" s="476" t="e">
        <f>+Tabla1[[#This Row],[Precio Unitario]]*Tabla1[[#This Row],[Cantidad de Insumos]]</f>
        <v>#VALUE!</v>
      </c>
      <c r="Q12" s="476" t="str">
        <f>IFERROR(VLOOKUP($L12,Insumos!$D$2:$G$518,4,FALSE),"")</f>
        <v/>
      </c>
      <c r="R12" s="475"/>
      <c r="S12" s="513"/>
      <c r="T12" s="513"/>
    </row>
    <row r="13" spans="2:25" x14ac:dyDescent="0.25">
      <c r="B13" s="473" t="str">
        <f>IF(Tabla1[[#This Row],[Código_Actividad]]="","",CONCATENATE(Tabla1[[#This Row],[POA]],".",Tabla1[[#This Row],[SRS]],".",Tabla1[[#This Row],[AREA]],".",Tabla1[[#This Row],[TIPO]]))</f>
        <v/>
      </c>
      <c r="C13" s="473" t="str">
        <f>IF(Tabla1[[#This Row],[Código_Actividad]]="","",'Formulario PPGR1'!#REF!)</f>
        <v/>
      </c>
      <c r="D13" s="473" t="str">
        <f>IF(Tabla1[[#This Row],[Código_Actividad]]="","",'Formulario PPGR1'!#REF!)</f>
        <v/>
      </c>
      <c r="E13" s="473" t="str">
        <f>IF(Tabla1[[#This Row],[Código_Actividad]]="","",'Formulario PPGR1'!#REF!)</f>
        <v/>
      </c>
      <c r="F13" s="473" t="str">
        <f>IF(Tabla1[[#This Row],[Código_Actividad]]="","",'Formulario PPGR1'!#REF!)</f>
        <v/>
      </c>
      <c r="G13" s="474"/>
      <c r="H13" s="418" t="str">
        <f>IFERROR(VLOOKUP(Tabla1[[#This Row],[Código_Actividad]],'Formulario PPGR2'!$H$7:$I$1048576,2,FALSE),"")</f>
        <v/>
      </c>
      <c r="I13" s="387" t="str">
        <f>IFERROR(VLOOKUP([5]!Tabla1[[#This Row],[Código_Actividad]],[5]!Tabla2[[Código]:[Total de Acciones ]],15,FALSE),"")</f>
        <v/>
      </c>
      <c r="J13" s="388"/>
      <c r="K13" s="388" t="str">
        <f>IFERROR(VLOOKUP($J13,[6]LSIns!$B$5:$C$45,2,FALSE),"")</f>
        <v/>
      </c>
      <c r="L13" s="543"/>
      <c r="M13" s="475" t="str">
        <f>IFERROR(VLOOKUP($L13,Insumos!$D$2:$G$518,2,FALSE),"")</f>
        <v/>
      </c>
      <c r="N13" s="544"/>
      <c r="O13" s="476" t="str">
        <f>IFERROR(VLOOKUP($L13,Insumos!$D$2:$G$518,3,FALSE),"")</f>
        <v/>
      </c>
      <c r="P13" s="476" t="e">
        <f>+Tabla1[[#This Row],[Precio Unitario]]*Tabla1[[#This Row],[Cantidad de Insumos]]</f>
        <v>#VALUE!</v>
      </c>
      <c r="Q13" s="476" t="str">
        <f>IFERROR(VLOOKUP($L13,Insumos!$D$2:$G$518,4,FALSE),"")</f>
        <v/>
      </c>
      <c r="R13" s="475"/>
      <c r="S13" s="513"/>
      <c r="T13" s="513"/>
    </row>
    <row r="14" spans="2:25" x14ac:dyDescent="0.25">
      <c r="B14" s="473" t="str">
        <f>IF(Tabla1[[#This Row],[Código_Actividad]]="","",CONCATENATE(Tabla1[[#This Row],[POA]],".",Tabla1[[#This Row],[SRS]],".",Tabla1[[#This Row],[AREA]],".",Tabla1[[#This Row],[TIPO]]))</f>
        <v/>
      </c>
      <c r="C14" s="473" t="str">
        <f>IF(Tabla1[[#This Row],[Código_Actividad]]="","",'Formulario PPGR1'!#REF!)</f>
        <v/>
      </c>
      <c r="D14" s="473" t="str">
        <f>IF(Tabla1[[#This Row],[Código_Actividad]]="","",'Formulario PPGR1'!#REF!)</f>
        <v/>
      </c>
      <c r="E14" s="473" t="str">
        <f>IF(Tabla1[[#This Row],[Código_Actividad]]="","",'Formulario PPGR1'!#REF!)</f>
        <v/>
      </c>
      <c r="F14" s="473" t="str">
        <f>IF(Tabla1[[#This Row],[Código_Actividad]]="","",'Formulario PPGR1'!#REF!)</f>
        <v/>
      </c>
      <c r="G14" s="474"/>
      <c r="H14" s="418" t="str">
        <f>IFERROR(VLOOKUP(Tabla1[[#This Row],[Código_Actividad]],'Formulario PPGR2'!$H$7:$I$1048576,2,FALSE),"")</f>
        <v/>
      </c>
      <c r="I14" s="387" t="str">
        <f>IFERROR(VLOOKUP([5]!Tabla1[[#This Row],[Código_Actividad]],[5]!Tabla2[[Código]:[Total de Acciones ]],15,FALSE),"")</f>
        <v/>
      </c>
      <c r="J14" s="388"/>
      <c r="K14" s="388" t="str">
        <f>IFERROR(VLOOKUP($J14,[6]LSIns!$B$5:$C$45,2,FALSE),"")</f>
        <v/>
      </c>
      <c r="L14" s="543"/>
      <c r="M14" s="475" t="str">
        <f>IFERROR(VLOOKUP($L14,Insumos!$D$2:$G$518,2,FALSE),"")</f>
        <v/>
      </c>
      <c r="N14" s="544"/>
      <c r="O14" s="476" t="str">
        <f>IFERROR(VLOOKUP($L14,Insumos!$D$2:$G$518,3,FALSE),"")</f>
        <v/>
      </c>
      <c r="P14" s="476" t="e">
        <f>+Tabla1[[#This Row],[Precio Unitario]]*Tabla1[[#This Row],[Cantidad de Insumos]]</f>
        <v>#VALUE!</v>
      </c>
      <c r="Q14" s="476" t="str">
        <f>IFERROR(VLOOKUP($L14,Insumos!$D$2:$G$518,4,FALSE),"")</f>
        <v/>
      </c>
      <c r="R14" s="475"/>
      <c r="S14" s="513"/>
      <c r="T14" s="513"/>
    </row>
    <row r="15" spans="2:25" x14ac:dyDescent="0.25">
      <c r="B15" s="477" t="str">
        <f>IF(Tabla1[[#This Row],[Código_Actividad]]="","",CONCATENATE(Tabla1[[#This Row],[POA]],".",Tabla1[[#This Row],[SRS]],".",Tabla1[[#This Row],[AREA]],".",Tabla1[[#This Row],[TIPO]]))</f>
        <v/>
      </c>
      <c r="C15" s="477" t="str">
        <f>IF(Tabla1[[#This Row],[Código_Actividad]]="","",'Formulario PPGR1'!#REF!)</f>
        <v/>
      </c>
      <c r="D15" s="477" t="str">
        <f>IF(Tabla1[[#This Row],[Código_Actividad]]="","",'Formulario PPGR1'!#REF!)</f>
        <v/>
      </c>
      <c r="E15" s="477" t="str">
        <f>IF(Tabla1[[#This Row],[Código_Actividad]]="","",'Formulario PPGR1'!#REF!)</f>
        <v/>
      </c>
      <c r="F15" s="477" t="str">
        <f>IF(Tabla1[[#This Row],[Código_Actividad]]="","",'Formulario PPGR1'!#REF!)</f>
        <v/>
      </c>
      <c r="G15" s="474"/>
      <c r="H15" s="418" t="str">
        <f>IFERROR(VLOOKUP(Tabla1[[#This Row],[Código_Actividad]],'Formulario PPGR2'!$H$7:$I$1048576,2,FALSE),"")</f>
        <v/>
      </c>
      <c r="I15" s="453" t="str">
        <f>IFERROR(VLOOKUP([5]!Tabla1[[#This Row],[Código_Actividad]],[5]!Tabla2[[Código]:[Total de Acciones ]],15,FALSE),"")</f>
        <v/>
      </c>
      <c r="J15" s="388"/>
      <c r="K15" s="451" t="str">
        <f>IFERROR(VLOOKUP($J15,[6]LSIns!$B$5:$C$45,2,FALSE),"")</f>
        <v/>
      </c>
      <c r="L15" s="543"/>
      <c r="M15" s="475" t="str">
        <f>IFERROR(VLOOKUP($L15,Insumos!$D$2:$G$518,2,FALSE),"")</f>
        <v/>
      </c>
      <c r="N15" s="544"/>
      <c r="O15" s="476" t="str">
        <f>IFERROR(VLOOKUP($L15,Insumos!$D$2:$G$518,3,FALSE),"")</f>
        <v/>
      </c>
      <c r="P15" s="476" t="e">
        <f>+Tabla1[[#This Row],[Precio Unitario]]*Tabla1[[#This Row],[Cantidad de Insumos]]</f>
        <v>#VALUE!</v>
      </c>
      <c r="Q15" s="476" t="str">
        <f>IFERROR(VLOOKUP($L15,Insumos!$D$2:$G$518,4,FALSE),"")</f>
        <v/>
      </c>
      <c r="R15" s="475"/>
      <c r="S15" s="513"/>
      <c r="T15" s="513"/>
    </row>
    <row r="16" spans="2:25" x14ac:dyDescent="0.25">
      <c r="B16" s="477" t="str">
        <f>IF(Tabla1[[#This Row],[Código_Actividad]]="","",CONCATENATE(Tabla1[[#This Row],[POA]],".",Tabla1[[#This Row],[SRS]],".",Tabla1[[#This Row],[AREA]],".",Tabla1[[#This Row],[TIPO]]))</f>
        <v/>
      </c>
      <c r="C16" s="477" t="str">
        <f>IF(Tabla1[[#This Row],[Código_Actividad]]="","",'Formulario PPGR1'!#REF!)</f>
        <v/>
      </c>
      <c r="D16" s="477" t="str">
        <f>IF(Tabla1[[#This Row],[Código_Actividad]]="","",'Formulario PPGR1'!#REF!)</f>
        <v/>
      </c>
      <c r="E16" s="477" t="str">
        <f>IF(Tabla1[[#This Row],[Código_Actividad]]="","",'Formulario PPGR1'!#REF!)</f>
        <v/>
      </c>
      <c r="F16" s="477" t="str">
        <f>IF(Tabla1[[#This Row],[Código_Actividad]]="","",'Formulario PPGR1'!#REF!)</f>
        <v/>
      </c>
      <c r="G16" s="474"/>
      <c r="H16" s="418" t="str">
        <f>IFERROR(VLOOKUP(Tabla1[[#This Row],[Código_Actividad]],'Formulario PPGR2'!$H$7:$I$1048576,2,FALSE),"")</f>
        <v/>
      </c>
      <c r="I16" s="453" t="str">
        <f>IFERROR(VLOOKUP([5]!Tabla1[[#This Row],[Código_Actividad]],[5]!Tabla2[[Código]:[Total de Acciones ]],15,FALSE),"")</f>
        <v/>
      </c>
      <c r="J16" s="388"/>
      <c r="K16" s="451" t="str">
        <f>IFERROR(VLOOKUP($J16,[6]LSIns!$B$5:$C$45,2,FALSE),"")</f>
        <v/>
      </c>
      <c r="L16" s="543"/>
      <c r="M16" s="475" t="str">
        <f>IFERROR(VLOOKUP($L16,Insumos!$D$2:$G$518,2,FALSE),"")</f>
        <v/>
      </c>
      <c r="N16" s="544"/>
      <c r="O16" s="476" t="str">
        <f>IFERROR(VLOOKUP($L16,Insumos!$D$2:$G$518,3,FALSE),"")</f>
        <v/>
      </c>
      <c r="P16" s="476" t="e">
        <f>+Tabla1[[#This Row],[Precio Unitario]]*Tabla1[[#This Row],[Cantidad de Insumos]]</f>
        <v>#VALUE!</v>
      </c>
      <c r="Q16" s="476" t="str">
        <f>IFERROR(VLOOKUP($L16,Insumos!$D$2:$G$518,4,FALSE),"")</f>
        <v/>
      </c>
      <c r="R16" s="475"/>
      <c r="S16" s="513"/>
      <c r="T16" s="513"/>
    </row>
    <row r="17" spans="2:20" x14ac:dyDescent="0.25">
      <c r="B17" s="477" t="str">
        <f>IF(Tabla1[[#This Row],[Código_Actividad]]="","",CONCATENATE(Tabla1[[#This Row],[POA]],".",Tabla1[[#This Row],[SRS]],".",Tabla1[[#This Row],[AREA]],".",Tabla1[[#This Row],[TIPO]]))</f>
        <v/>
      </c>
      <c r="C17" s="477" t="str">
        <f>IF(Tabla1[[#This Row],[Código_Actividad]]="","",'Formulario PPGR1'!#REF!)</f>
        <v/>
      </c>
      <c r="D17" s="477" t="str">
        <f>IF(Tabla1[[#This Row],[Código_Actividad]]="","",'Formulario PPGR1'!#REF!)</f>
        <v/>
      </c>
      <c r="E17" s="477" t="str">
        <f>IF(Tabla1[[#This Row],[Código_Actividad]]="","",'Formulario PPGR1'!#REF!)</f>
        <v/>
      </c>
      <c r="F17" s="477" t="str">
        <f>IF(Tabla1[[#This Row],[Código_Actividad]]="","",'Formulario PPGR1'!#REF!)</f>
        <v/>
      </c>
      <c r="G17" s="474"/>
      <c r="H17" s="418" t="str">
        <f>IFERROR(VLOOKUP(Tabla1[[#This Row],[Código_Actividad]],'Formulario PPGR2'!$H$7:$I$1048576,2,FALSE),"")</f>
        <v/>
      </c>
      <c r="I17" s="453" t="str">
        <f>IFERROR(VLOOKUP([5]!Tabla1[[#This Row],[Código_Actividad]],[5]!Tabla2[[Código]:[Total de Acciones ]],15,FALSE),"")</f>
        <v/>
      </c>
      <c r="J17" s="388"/>
      <c r="K17" s="451" t="str">
        <f>IFERROR(VLOOKUP($J17,[6]LSIns!$B$5:$C$45,2,FALSE),"")</f>
        <v/>
      </c>
      <c r="L17" s="543"/>
      <c r="M17" s="475" t="str">
        <f>IFERROR(VLOOKUP($L17,Insumos!$D$2:$G$518,2,FALSE),"")</f>
        <v/>
      </c>
      <c r="N17" s="544"/>
      <c r="O17" s="476" t="str">
        <f>IFERROR(VLOOKUP($L17,Insumos!$D$2:$G$518,3,FALSE),"")</f>
        <v/>
      </c>
      <c r="P17" s="476" t="e">
        <f>+Tabla1[[#This Row],[Precio Unitario]]*Tabla1[[#This Row],[Cantidad de Insumos]]</f>
        <v>#VALUE!</v>
      </c>
      <c r="Q17" s="476" t="str">
        <f>IFERROR(VLOOKUP($L17,Insumos!$D$2:$G$518,4,FALSE),"")</f>
        <v/>
      </c>
      <c r="R17" s="475"/>
      <c r="S17" s="513"/>
      <c r="T17" s="513"/>
    </row>
    <row r="18" spans="2:20" x14ac:dyDescent="0.25">
      <c r="B18" s="477" t="str">
        <f>IF(Tabla1[[#This Row],[Código_Actividad]]="","",CONCATENATE(Tabla1[[#This Row],[POA]],".",Tabla1[[#This Row],[SRS]],".",Tabla1[[#This Row],[AREA]],".",Tabla1[[#This Row],[TIPO]]))</f>
        <v/>
      </c>
      <c r="C18" s="477" t="str">
        <f>IF(Tabla1[[#This Row],[Código_Actividad]]="","",'Formulario PPGR1'!#REF!)</f>
        <v/>
      </c>
      <c r="D18" s="477" t="str">
        <f>IF(Tabla1[[#This Row],[Código_Actividad]]="","",'Formulario PPGR1'!#REF!)</f>
        <v/>
      </c>
      <c r="E18" s="477" t="str">
        <f>IF(Tabla1[[#This Row],[Código_Actividad]]="","",'Formulario PPGR1'!#REF!)</f>
        <v/>
      </c>
      <c r="F18" s="477" t="str">
        <f>IF(Tabla1[[#This Row],[Código_Actividad]]="","",'Formulario PPGR1'!#REF!)</f>
        <v/>
      </c>
      <c r="G18" s="474"/>
      <c r="H18" s="418" t="str">
        <f>IFERROR(VLOOKUP(Tabla1[[#This Row],[Código_Actividad]],'Formulario PPGR2'!$H$7:$I$1048576,2,FALSE),"")</f>
        <v/>
      </c>
      <c r="I18" s="453" t="str">
        <f>IFERROR(VLOOKUP([5]!Tabla1[[#This Row],[Código_Actividad]],[5]!Tabla2[[Código]:[Total de Acciones ]],15,FALSE),"")</f>
        <v/>
      </c>
      <c r="J18" s="388"/>
      <c r="K18" s="451" t="str">
        <f>IFERROR(VLOOKUP($J18,[6]LSIns!$B$5:$C$45,2,FALSE),"")</f>
        <v/>
      </c>
      <c r="L18" s="543"/>
      <c r="M18" s="475" t="str">
        <f>IFERROR(VLOOKUP($L18,Insumos!$D$2:$G$518,2,FALSE),"")</f>
        <v/>
      </c>
      <c r="N18" s="544"/>
      <c r="O18" s="476" t="str">
        <f>IFERROR(VLOOKUP($L18,Insumos!$D$2:$G$518,3,FALSE),"")</f>
        <v/>
      </c>
      <c r="P18" s="476" t="e">
        <f>+Tabla1[[#This Row],[Precio Unitario]]*Tabla1[[#This Row],[Cantidad de Insumos]]</f>
        <v>#VALUE!</v>
      </c>
      <c r="Q18" s="476" t="str">
        <f>IFERROR(VLOOKUP($L18,Insumos!$D$2:$G$518,4,FALSE),"")</f>
        <v/>
      </c>
      <c r="R18" s="475"/>
      <c r="S18" s="513"/>
      <c r="T18" s="513"/>
    </row>
    <row r="19" spans="2:20" x14ac:dyDescent="0.25">
      <c r="B19" s="477" t="str">
        <f>IF(Tabla1[[#This Row],[Código_Actividad]]="","",CONCATENATE(Tabla1[[#This Row],[POA]],".",Tabla1[[#This Row],[SRS]],".",Tabla1[[#This Row],[AREA]],".",Tabla1[[#This Row],[TIPO]]))</f>
        <v/>
      </c>
      <c r="C19" s="477" t="str">
        <f>IF(Tabla1[[#This Row],[Código_Actividad]]="","",'Formulario PPGR1'!#REF!)</f>
        <v/>
      </c>
      <c r="D19" s="477" t="str">
        <f>IF(Tabla1[[#This Row],[Código_Actividad]]="","",'Formulario PPGR1'!#REF!)</f>
        <v/>
      </c>
      <c r="E19" s="477" t="str">
        <f>IF(Tabla1[[#This Row],[Código_Actividad]]="","",'Formulario PPGR1'!#REF!)</f>
        <v/>
      </c>
      <c r="F19" s="477" t="str">
        <f>IF(Tabla1[[#This Row],[Código_Actividad]]="","",'Formulario PPGR1'!#REF!)</f>
        <v/>
      </c>
      <c r="G19" s="474"/>
      <c r="H19" s="418" t="str">
        <f>IFERROR(VLOOKUP(Tabla1[[#This Row],[Código_Actividad]],'Formulario PPGR2'!$H$7:$I$1048576,2,FALSE),"")</f>
        <v/>
      </c>
      <c r="I19" s="453" t="str">
        <f>IFERROR(VLOOKUP([5]!Tabla1[[#This Row],[Código_Actividad]],[5]!Tabla2[[Código]:[Total de Acciones ]],15,FALSE),"")</f>
        <v/>
      </c>
      <c r="J19" s="388"/>
      <c r="K19" s="451" t="str">
        <f>IFERROR(VLOOKUP($J19,[6]LSIns!$B$5:$C$45,2,FALSE),"")</f>
        <v/>
      </c>
      <c r="L19" s="543"/>
      <c r="M19" s="475" t="str">
        <f>IFERROR(VLOOKUP($L19,Insumos!$D$2:$G$518,2,FALSE),"")</f>
        <v/>
      </c>
      <c r="N19" s="544"/>
      <c r="O19" s="476" t="str">
        <f>IFERROR(VLOOKUP($L19,Insumos!$D$2:$G$518,3,FALSE),"")</f>
        <v/>
      </c>
      <c r="P19" s="476" t="e">
        <f>+Tabla1[[#This Row],[Precio Unitario]]*Tabla1[[#This Row],[Cantidad de Insumos]]</f>
        <v>#VALUE!</v>
      </c>
      <c r="Q19" s="476" t="str">
        <f>IFERROR(VLOOKUP($L19,Insumos!$D$2:$G$518,4,FALSE),"")</f>
        <v/>
      </c>
      <c r="R19" s="475"/>
      <c r="S19" s="513"/>
      <c r="T19" s="513"/>
    </row>
    <row r="20" spans="2:20" x14ac:dyDescent="0.25">
      <c r="B20" s="477" t="str">
        <f>IF(Tabla1[[#This Row],[Código_Actividad]]="","",CONCATENATE(Tabla1[[#This Row],[POA]],".",Tabla1[[#This Row],[SRS]],".",Tabla1[[#This Row],[AREA]],".",Tabla1[[#This Row],[TIPO]]))</f>
        <v/>
      </c>
      <c r="C20" s="477" t="str">
        <f>IF(Tabla1[[#This Row],[Código_Actividad]]="","",'Formulario PPGR1'!#REF!)</f>
        <v/>
      </c>
      <c r="D20" s="477" t="str">
        <f>IF(Tabla1[[#This Row],[Código_Actividad]]="","",'Formulario PPGR1'!#REF!)</f>
        <v/>
      </c>
      <c r="E20" s="477" t="str">
        <f>IF(Tabla1[[#This Row],[Código_Actividad]]="","",'Formulario PPGR1'!#REF!)</f>
        <v/>
      </c>
      <c r="F20" s="477" t="str">
        <f>IF(Tabla1[[#This Row],[Código_Actividad]]="","",'Formulario PPGR1'!#REF!)</f>
        <v/>
      </c>
      <c r="G20" s="516"/>
      <c r="H20" s="418" t="str">
        <f>IFERROR(VLOOKUP(Tabla1[[#This Row],[Código_Actividad]],'Formulario PPGR2'!$H$7:$I$1048576,2,FALSE),"")</f>
        <v/>
      </c>
      <c r="I20" s="387">
        <v>2</v>
      </c>
      <c r="J20" s="388"/>
      <c r="K20" s="388" t="str">
        <f>IFERROR(VLOOKUP($J20,[6]LSIns!$B$5:$C$45,2,FALSE),"")</f>
        <v/>
      </c>
      <c r="L20" s="543"/>
      <c r="M20" s="475" t="str">
        <f>IFERROR(VLOOKUP($L20,Insumos!$D$2:$G$518,2,FALSE),"")</f>
        <v/>
      </c>
      <c r="N20" s="545"/>
      <c r="O20" s="476" t="str">
        <f>IFERROR(VLOOKUP($L20,Insumos!$D$2:$G$518,3,FALSE),"")</f>
        <v/>
      </c>
      <c r="P20" s="476" t="e">
        <f>+Tabla1[[#This Row],[Precio Unitario]]*Tabla1[[#This Row],[Cantidad de Insumos]]</f>
        <v>#VALUE!</v>
      </c>
      <c r="Q20" s="476" t="str">
        <f>IFERROR(VLOOKUP($L20,Insumos!$D$2:$G$518,4,FALSE),"")</f>
        <v/>
      </c>
      <c r="R20" s="475"/>
      <c r="S20" s="513"/>
      <c r="T20" s="513"/>
    </row>
    <row r="21" spans="2:20" x14ac:dyDescent="0.25">
      <c r="B21" s="477" t="str">
        <f>IF(Tabla1[[#This Row],[Código_Actividad]]="","",CONCATENATE(Tabla1[[#This Row],[POA]],".",Tabla1[[#This Row],[SRS]],".",Tabla1[[#This Row],[AREA]],".",Tabla1[[#This Row],[TIPO]]))</f>
        <v/>
      </c>
      <c r="C21" s="477" t="str">
        <f>IF(Tabla1[[#This Row],[Código_Actividad]]="","",'Formulario PPGR1'!#REF!)</f>
        <v/>
      </c>
      <c r="D21" s="477" t="str">
        <f>IF(Tabla1[[#This Row],[Código_Actividad]]="","",'Formulario PPGR1'!#REF!)</f>
        <v/>
      </c>
      <c r="E21" s="477" t="str">
        <f>IF(Tabla1[[#This Row],[Código_Actividad]]="","",'Formulario PPGR1'!#REF!)</f>
        <v/>
      </c>
      <c r="F21" s="477" t="str">
        <f>IF(Tabla1[[#This Row],[Código_Actividad]]="","",'Formulario PPGR1'!#REF!)</f>
        <v/>
      </c>
      <c r="G21" s="516"/>
      <c r="H21" s="418" t="str">
        <f>IFERROR(VLOOKUP(Tabla1[[#This Row],[Código_Actividad]],'Formulario PPGR2'!$H$7:$I$1048576,2,FALSE),"")</f>
        <v/>
      </c>
      <c r="I21" s="387">
        <v>2</v>
      </c>
      <c r="J21" s="388"/>
      <c r="K21" s="388" t="str">
        <f>IFERROR(VLOOKUP($J21,[6]LSIns!$B$5:$C$45,2,FALSE),"")</f>
        <v/>
      </c>
      <c r="L21" s="543"/>
      <c r="M21" s="475" t="str">
        <f>IFERROR(VLOOKUP($L21,Insumos!$D$2:$G$518,2,FALSE),"")</f>
        <v/>
      </c>
      <c r="N21" s="545"/>
      <c r="O21" s="476" t="str">
        <f>IFERROR(VLOOKUP($L21,Insumos!$D$2:$G$518,3,FALSE),"")</f>
        <v/>
      </c>
      <c r="P21" s="476" t="e">
        <f>+Tabla1[[#This Row],[Precio Unitario]]*Tabla1[[#This Row],[Cantidad de Insumos]]</f>
        <v>#VALUE!</v>
      </c>
      <c r="Q21" s="476" t="str">
        <f>IFERROR(VLOOKUP($L21,Insumos!$D$2:$G$518,4,FALSE),"")</f>
        <v/>
      </c>
      <c r="R21" s="475"/>
      <c r="S21" s="513"/>
      <c r="T21" s="513"/>
    </row>
    <row r="22" spans="2:20" x14ac:dyDescent="0.25">
      <c r="B22" s="477" t="str">
        <f>IF(Tabla1[[#This Row],[Código_Actividad]]="","",CONCATENATE(Tabla1[[#This Row],[POA]],".",Tabla1[[#This Row],[SRS]],".",Tabla1[[#This Row],[AREA]],".",Tabla1[[#This Row],[TIPO]]))</f>
        <v/>
      </c>
      <c r="C22" s="477" t="str">
        <f>IF(Tabla1[[#This Row],[Código_Actividad]]="","",'Formulario PPGR1'!#REF!)</f>
        <v/>
      </c>
      <c r="D22" s="477" t="str">
        <f>IF(Tabla1[[#This Row],[Código_Actividad]]="","",'Formulario PPGR1'!#REF!)</f>
        <v/>
      </c>
      <c r="E22" s="477" t="str">
        <f>IF(Tabla1[[#This Row],[Código_Actividad]]="","",'Formulario PPGR1'!#REF!)</f>
        <v/>
      </c>
      <c r="F22" s="477" t="str">
        <f>IF(Tabla1[[#This Row],[Código_Actividad]]="","",'Formulario PPGR1'!#REF!)</f>
        <v/>
      </c>
      <c r="G22" s="516"/>
      <c r="H22" s="418" t="str">
        <f>IFERROR(VLOOKUP(Tabla1[[#This Row],[Código_Actividad]],'Formulario PPGR2'!$H$7:$I$1048576,2,FALSE),"")</f>
        <v/>
      </c>
      <c r="I22" s="387">
        <v>3</v>
      </c>
      <c r="J22" s="388"/>
      <c r="K22" s="388" t="str">
        <f>IFERROR(VLOOKUP($J22,[6]LSIns!$B$5:$C$45,2,FALSE),"")</f>
        <v/>
      </c>
      <c r="L22" s="543"/>
      <c r="M22" s="475" t="str">
        <f>IFERROR(VLOOKUP($L22,Insumos!$D$2:$G$518,2,FALSE),"")</f>
        <v/>
      </c>
      <c r="N22" s="545"/>
      <c r="O22" s="476" t="str">
        <f>IFERROR(VLOOKUP($L22,Insumos!$D$2:$G$518,3,FALSE),"")</f>
        <v/>
      </c>
      <c r="P22" s="476" t="e">
        <f>+Tabla1[[#This Row],[Precio Unitario]]*Tabla1[[#This Row],[Cantidad de Insumos]]</f>
        <v>#VALUE!</v>
      </c>
      <c r="Q22" s="476" t="str">
        <f>IFERROR(VLOOKUP($L22,Insumos!$D$2:$G$518,4,FALSE),"")</f>
        <v/>
      </c>
      <c r="R22" s="475"/>
      <c r="S22" s="513"/>
      <c r="T22" s="513"/>
    </row>
    <row r="23" spans="2:20" x14ac:dyDescent="0.25">
      <c r="B23" s="477" t="str">
        <f>IF(Tabla1[[#This Row],[Código_Actividad]]="","",CONCATENATE(Tabla1[[#This Row],[POA]],".",Tabla1[[#This Row],[SRS]],".",Tabla1[[#This Row],[AREA]],".",Tabla1[[#This Row],[TIPO]]))</f>
        <v/>
      </c>
      <c r="C23" s="477" t="str">
        <f>IF(Tabla1[[#This Row],[Código_Actividad]]="","",'Formulario PPGR1'!#REF!)</f>
        <v/>
      </c>
      <c r="D23" s="477" t="str">
        <f>IF(Tabla1[[#This Row],[Código_Actividad]]="","",'Formulario PPGR1'!#REF!)</f>
        <v/>
      </c>
      <c r="E23" s="477" t="str">
        <f>IF(Tabla1[[#This Row],[Código_Actividad]]="","",'Formulario PPGR1'!#REF!)</f>
        <v/>
      </c>
      <c r="F23" s="477" t="str">
        <f>IF(Tabla1[[#This Row],[Código_Actividad]]="","",'Formulario PPGR1'!#REF!)</f>
        <v/>
      </c>
      <c r="G23" s="516"/>
      <c r="H23" s="418" t="str">
        <f>IFERROR(VLOOKUP(Tabla1[[#This Row],[Código_Actividad]],'Formulario PPGR2'!$H$7:$I$1048576,2,FALSE),"")</f>
        <v/>
      </c>
      <c r="I23" s="387">
        <v>2</v>
      </c>
      <c r="J23" s="388"/>
      <c r="K23" s="388" t="str">
        <f>IFERROR(VLOOKUP($J23,[6]LSIns!$B$5:$C$45,2,FALSE),"")</f>
        <v/>
      </c>
      <c r="L23" s="543"/>
      <c r="M23" s="475" t="str">
        <f>IFERROR(VLOOKUP($L23,Insumos!$D$2:$G$518,2,FALSE),"")</f>
        <v/>
      </c>
      <c r="N23" s="545"/>
      <c r="O23" s="476" t="str">
        <f>IFERROR(VLOOKUP($L23,Insumos!$D$2:$G$518,3,FALSE),"")</f>
        <v/>
      </c>
      <c r="P23" s="476" t="e">
        <f>+Tabla1[[#This Row],[Precio Unitario]]*Tabla1[[#This Row],[Cantidad de Insumos]]</f>
        <v>#VALUE!</v>
      </c>
      <c r="Q23" s="476" t="str">
        <f>IFERROR(VLOOKUP($L23,Insumos!$D$2:$G$518,4,FALSE),"")</f>
        <v/>
      </c>
      <c r="R23" s="475"/>
      <c r="S23" s="513"/>
      <c r="T23" s="513"/>
    </row>
    <row r="24" spans="2:20" x14ac:dyDescent="0.25">
      <c r="B24" s="477" t="str">
        <f>IF(Tabla1[[#This Row],[Código_Actividad]]="","",CONCATENATE(Tabla1[[#This Row],[POA]],".",Tabla1[[#This Row],[SRS]],".",Tabla1[[#This Row],[AREA]],".",Tabla1[[#This Row],[TIPO]]))</f>
        <v/>
      </c>
      <c r="C24" s="477" t="str">
        <f>IF(Tabla1[[#This Row],[Código_Actividad]]="","",'Formulario PPGR1'!#REF!)</f>
        <v/>
      </c>
      <c r="D24" s="477" t="str">
        <f>IF(Tabla1[[#This Row],[Código_Actividad]]="","",'Formulario PPGR1'!#REF!)</f>
        <v/>
      </c>
      <c r="E24" s="477" t="str">
        <f>IF(Tabla1[[#This Row],[Código_Actividad]]="","",'Formulario PPGR1'!#REF!)</f>
        <v/>
      </c>
      <c r="F24" s="477" t="str">
        <f>IF(Tabla1[[#This Row],[Código_Actividad]]="","",'Formulario PPGR1'!#REF!)</f>
        <v/>
      </c>
      <c r="G24" s="516"/>
      <c r="H24" s="418" t="str">
        <f>IFERROR(VLOOKUP(Tabla1[[#This Row],[Código_Actividad]],'Formulario PPGR2'!$H$7:$I$1048576,2,FALSE),"")</f>
        <v/>
      </c>
      <c r="I24" s="387">
        <v>1</v>
      </c>
      <c r="J24" s="388"/>
      <c r="K24" s="388" t="str">
        <f>IFERROR(VLOOKUP($J24,[6]LSIns!$B$5:$C$45,2,FALSE),"")</f>
        <v/>
      </c>
      <c r="L24" s="543"/>
      <c r="M24" s="475" t="str">
        <f>IFERROR(VLOOKUP($L24,Insumos!$D$2:$G$518,2,FALSE),"")</f>
        <v/>
      </c>
      <c r="N24" s="545"/>
      <c r="O24" s="476" t="str">
        <f>IFERROR(VLOOKUP($L24,Insumos!$D$2:$G$518,3,FALSE),"")</f>
        <v/>
      </c>
      <c r="P24" s="476" t="e">
        <f>+Tabla1[[#This Row],[Precio Unitario]]*Tabla1[[#This Row],[Cantidad de Insumos]]</f>
        <v>#VALUE!</v>
      </c>
      <c r="Q24" s="476" t="str">
        <f>IFERROR(VLOOKUP($L24,Insumos!$D$2:$G$518,4,FALSE),"")</f>
        <v/>
      </c>
      <c r="R24" s="475"/>
      <c r="S24" s="513"/>
      <c r="T24" s="513"/>
    </row>
    <row r="25" spans="2:20" x14ac:dyDescent="0.25">
      <c r="B25" s="477" t="str">
        <f>IF(Tabla1[[#This Row],[Código_Actividad]]="","",CONCATENATE(Tabla1[[#This Row],[POA]],".",Tabla1[[#This Row],[SRS]],".",Tabla1[[#This Row],[AREA]],".",Tabla1[[#This Row],[TIPO]]))</f>
        <v/>
      </c>
      <c r="C25" s="477" t="str">
        <f>IF(Tabla1[[#This Row],[Código_Actividad]]="","",'Formulario PPGR1'!#REF!)</f>
        <v/>
      </c>
      <c r="D25" s="477" t="str">
        <f>IF(Tabla1[[#This Row],[Código_Actividad]]="","",'Formulario PPGR1'!#REF!)</f>
        <v/>
      </c>
      <c r="E25" s="477" t="str">
        <f>IF(Tabla1[[#This Row],[Código_Actividad]]="","",'Formulario PPGR1'!#REF!)</f>
        <v/>
      </c>
      <c r="F25" s="477" t="str">
        <f>IF(Tabla1[[#This Row],[Código_Actividad]]="","",'Formulario PPGR1'!#REF!)</f>
        <v/>
      </c>
      <c r="G25" s="516"/>
      <c r="H25" s="418" t="str">
        <f>IFERROR(VLOOKUP(Tabla1[[#This Row],[Código_Actividad]],'Formulario PPGR2'!$H$7:$I$1048576,2,FALSE),"")</f>
        <v/>
      </c>
      <c r="I25" s="387">
        <v>2</v>
      </c>
      <c r="J25" s="388"/>
      <c r="K25" s="388" t="str">
        <f>IFERROR(VLOOKUP($J25,[6]LSIns!$B$5:$C$45,2,FALSE),"")</f>
        <v/>
      </c>
      <c r="L25" s="543"/>
      <c r="M25" s="475" t="str">
        <f>IFERROR(VLOOKUP($L25,Insumos!$D$2:$G$518,2,FALSE),"")</f>
        <v/>
      </c>
      <c r="N25" s="545"/>
      <c r="O25" s="476" t="str">
        <f>IFERROR(VLOOKUP($L25,Insumos!$D$2:$G$518,3,FALSE),"")</f>
        <v/>
      </c>
      <c r="P25" s="476" t="e">
        <f>+Tabla1[[#This Row],[Precio Unitario]]*Tabla1[[#This Row],[Cantidad de Insumos]]</f>
        <v>#VALUE!</v>
      </c>
      <c r="Q25" s="476" t="str">
        <f>IFERROR(VLOOKUP($L25,Insumos!$D$2:$G$518,4,FALSE),"")</f>
        <v/>
      </c>
      <c r="R25" s="475"/>
      <c r="S25" s="513"/>
      <c r="T25" s="513"/>
    </row>
    <row r="26" spans="2:20" x14ac:dyDescent="0.25">
      <c r="B26" s="477" t="str">
        <f>IF(Tabla1[[#This Row],[Código_Actividad]]="","",CONCATENATE(Tabla1[[#This Row],[POA]],".",Tabla1[[#This Row],[SRS]],".",Tabla1[[#This Row],[AREA]],".",Tabla1[[#This Row],[TIPO]]))</f>
        <v/>
      </c>
      <c r="C26" s="477" t="str">
        <f>IF(Tabla1[[#This Row],[Código_Actividad]]="","",'Formulario PPGR1'!#REF!)</f>
        <v/>
      </c>
      <c r="D26" s="477" t="str">
        <f>IF(Tabla1[[#This Row],[Código_Actividad]]="","",'Formulario PPGR1'!#REF!)</f>
        <v/>
      </c>
      <c r="E26" s="477" t="str">
        <f>IF(Tabla1[[#This Row],[Código_Actividad]]="","",'Formulario PPGR1'!#REF!)</f>
        <v/>
      </c>
      <c r="F26" s="477" t="str">
        <f>IF(Tabla1[[#This Row],[Código_Actividad]]="","",'Formulario PPGR1'!#REF!)</f>
        <v/>
      </c>
      <c r="G26" s="516"/>
      <c r="H26" s="418" t="str">
        <f>IFERROR(VLOOKUP(Tabla1[[#This Row],[Código_Actividad]],'Formulario PPGR2'!$H$7:$I$1048576,2,FALSE),"")</f>
        <v/>
      </c>
      <c r="I26" s="387" t="str">
        <f>IFERROR(VLOOKUP([7]!Tabla1[[#This Row],[Código_Actividad]],[7]!Tabla2[[Código]:[Total de Acciones ]],15,FALSE),"")</f>
        <v/>
      </c>
      <c r="J26" s="388"/>
      <c r="K26" s="388" t="str">
        <f>IFERROR(VLOOKUP($J26,[6]LSIns!$B$5:$C$45,2,FALSE),"")</f>
        <v/>
      </c>
      <c r="L26" s="543"/>
      <c r="M26" s="475" t="str">
        <f>IFERROR(VLOOKUP($L26,Insumos!$D$2:$G$518,2,FALSE),"")</f>
        <v/>
      </c>
      <c r="N26" s="545"/>
      <c r="O26" s="476" t="str">
        <f>IFERROR(VLOOKUP($L26,Insumos!$D$2:$G$518,3,FALSE),"")</f>
        <v/>
      </c>
      <c r="P26" s="476" t="e">
        <f>+Tabla1[[#This Row],[Precio Unitario]]*Tabla1[[#This Row],[Cantidad de Insumos]]</f>
        <v>#VALUE!</v>
      </c>
      <c r="Q26" s="476" t="str">
        <f>IFERROR(VLOOKUP($L26,Insumos!$D$2:$G$518,4,FALSE),"")</f>
        <v/>
      </c>
      <c r="R26" s="475"/>
      <c r="S26" s="513"/>
      <c r="T26" s="513"/>
    </row>
    <row r="27" spans="2:20" x14ac:dyDescent="0.25">
      <c r="B27" s="477" t="str">
        <f>IF(Tabla1[[#This Row],[Código_Actividad]]="","",CONCATENATE(Tabla1[[#This Row],[POA]],".",Tabla1[[#This Row],[SRS]],".",Tabla1[[#This Row],[AREA]],".",Tabla1[[#This Row],[TIPO]]))</f>
        <v/>
      </c>
      <c r="C27" s="477" t="str">
        <f>IF(Tabla1[[#This Row],[Código_Actividad]]="","",'Formulario PPGR1'!#REF!)</f>
        <v/>
      </c>
      <c r="D27" s="477" t="str">
        <f>IF(Tabla1[[#This Row],[Código_Actividad]]="","",'Formulario PPGR1'!#REF!)</f>
        <v/>
      </c>
      <c r="E27" s="477" t="str">
        <f>IF(Tabla1[[#This Row],[Código_Actividad]]="","",'Formulario PPGR1'!#REF!)</f>
        <v/>
      </c>
      <c r="F27" s="477" t="str">
        <f>IF(Tabla1[[#This Row],[Código_Actividad]]="","",'Formulario PPGR1'!#REF!)</f>
        <v/>
      </c>
      <c r="G27" s="516"/>
      <c r="H27" s="418" t="str">
        <f>IFERROR(VLOOKUP(Tabla1[[#This Row],[Código_Actividad]],'Formulario PPGR2'!$H$7:$I$1048576,2,FALSE),"")</f>
        <v/>
      </c>
      <c r="I27" s="453">
        <v>4</v>
      </c>
      <c r="J27" s="388"/>
      <c r="K27" s="451" t="str">
        <f>IFERROR(VLOOKUP($J27,[6]LSIns!$B$5:$C$45,2,FALSE),"")</f>
        <v/>
      </c>
      <c r="L27" s="543"/>
      <c r="M27" s="475" t="str">
        <f>IFERROR(VLOOKUP($L27,Insumos!$D$2:$G$518,2,FALSE),"")</f>
        <v/>
      </c>
      <c r="N27" s="545"/>
      <c r="O27" s="476" t="str">
        <f>IFERROR(VLOOKUP($L27,Insumos!$D$2:$G$518,3,FALSE),"")</f>
        <v/>
      </c>
      <c r="P27" s="476" t="e">
        <f>+Tabla1[[#This Row],[Precio Unitario]]*Tabla1[[#This Row],[Cantidad de Insumos]]</f>
        <v>#VALUE!</v>
      </c>
      <c r="Q27" s="476" t="str">
        <f>IFERROR(VLOOKUP($L27,Insumos!$D$2:$G$518,4,FALSE),"")</f>
        <v/>
      </c>
      <c r="R27" s="475"/>
      <c r="S27" s="513"/>
      <c r="T27" s="513"/>
    </row>
    <row r="28" spans="2:20" x14ac:dyDescent="0.25">
      <c r="B28" s="477" t="str">
        <f>IF(Tabla1[[#This Row],[Código_Actividad]]="","",CONCATENATE(Tabla1[[#This Row],[POA]],".",Tabla1[[#This Row],[SRS]],".",Tabla1[[#This Row],[AREA]],".",Tabla1[[#This Row],[TIPO]]))</f>
        <v/>
      </c>
      <c r="C28" s="477" t="str">
        <f>IF(Tabla1[[#This Row],[Código_Actividad]]="","",'Formulario PPGR1'!#REF!)</f>
        <v/>
      </c>
      <c r="D28" s="477" t="str">
        <f>IF(Tabla1[[#This Row],[Código_Actividad]]="","",'Formulario PPGR1'!#REF!)</f>
        <v/>
      </c>
      <c r="E28" s="477" t="str">
        <f>IF(Tabla1[[#This Row],[Código_Actividad]]="","",'Formulario PPGR1'!#REF!)</f>
        <v/>
      </c>
      <c r="F28" s="477" t="str">
        <f>IF(Tabla1[[#This Row],[Código_Actividad]]="","",'Formulario PPGR1'!#REF!)</f>
        <v/>
      </c>
      <c r="G28" s="386"/>
      <c r="H28" s="418" t="str">
        <f>IFERROR(VLOOKUP(Tabla1[[#This Row],[Código_Actividad]],'Formulario PPGR2'!$H$7:$I$1048576,2,FALSE),"")</f>
        <v/>
      </c>
      <c r="I28" s="517"/>
      <c r="J28" s="455"/>
      <c r="K28" s="388" t="str">
        <f>IFERROR(VLOOKUP($J28,[6]LSIns!$B$5:$C$45,2,FALSE),"")</f>
        <v/>
      </c>
      <c r="L28" s="543"/>
      <c r="M28" s="475" t="str">
        <f>IFERROR(VLOOKUP($L28,Insumos!$D$2:$G$518,2,FALSE),"")</f>
        <v/>
      </c>
      <c r="N28" s="545"/>
      <c r="O28" s="476" t="str">
        <f>IFERROR(VLOOKUP($L28,Insumos!$D$2:$G$518,3,FALSE),"")</f>
        <v/>
      </c>
      <c r="P28" s="476" t="e">
        <f>+Tabla1[[#This Row],[Precio Unitario]]*Tabla1[[#This Row],[Cantidad de Insumos]]</f>
        <v>#VALUE!</v>
      </c>
      <c r="Q28" s="476" t="str">
        <f>IFERROR(VLOOKUP($L28,Insumos!$D$2:$G$518,4,FALSE),"")</f>
        <v/>
      </c>
      <c r="R28" s="475"/>
      <c r="S28" s="513"/>
      <c r="T28" s="513"/>
    </row>
    <row r="29" spans="2:20" x14ac:dyDescent="0.25">
      <c r="B29" s="477" t="str">
        <f>IF(Tabla1[[#This Row],[Código_Actividad]]="","",CONCATENATE(Tabla1[[#This Row],[POA]],".",Tabla1[[#This Row],[SRS]],".",Tabla1[[#This Row],[AREA]],".",Tabla1[[#This Row],[TIPO]]))</f>
        <v/>
      </c>
      <c r="C29" s="477" t="str">
        <f>IF(Tabla1[[#This Row],[Código_Actividad]]="","",'Formulario PPGR1'!#REF!)</f>
        <v/>
      </c>
      <c r="D29" s="477" t="str">
        <f>IF(Tabla1[[#This Row],[Código_Actividad]]="","",'Formulario PPGR1'!#REF!)</f>
        <v/>
      </c>
      <c r="E29" s="477" t="str">
        <f>IF(Tabla1[[#This Row],[Código_Actividad]]="","",'Formulario PPGR1'!#REF!)</f>
        <v/>
      </c>
      <c r="F29" s="477" t="str">
        <f>IF(Tabla1[[#This Row],[Código_Actividad]]="","",'Formulario PPGR1'!#REF!)</f>
        <v/>
      </c>
      <c r="G29" s="386"/>
      <c r="H29" s="418" t="str">
        <f>IFERROR(VLOOKUP(Tabla1[[#This Row],[Código_Actividad]],'Formulario PPGR2'!$H$7:$I$1048576,2,FALSE),"")</f>
        <v/>
      </c>
      <c r="I29" s="517"/>
      <c r="J29" s="388"/>
      <c r="K29" s="388" t="str">
        <f>IFERROR(VLOOKUP($J29,[6]LSIns!$B$5:$C$45,2,FALSE),"")</f>
        <v/>
      </c>
      <c r="L29" s="543"/>
      <c r="M29" s="475" t="str">
        <f>IFERROR(VLOOKUP($L29,Insumos!$D$2:$G$518,2,FALSE),"")</f>
        <v/>
      </c>
      <c r="N29" s="545"/>
      <c r="O29" s="476" t="str">
        <f>IFERROR(VLOOKUP($L29,Insumos!$D$2:$G$518,3,FALSE),"")</f>
        <v/>
      </c>
      <c r="P29" s="476" t="e">
        <f>+Tabla1[[#This Row],[Precio Unitario]]*Tabla1[[#This Row],[Cantidad de Insumos]]</f>
        <v>#VALUE!</v>
      </c>
      <c r="Q29" s="476" t="str">
        <f>IFERROR(VLOOKUP($L29,Insumos!$D$2:$G$518,4,FALSE),"")</f>
        <v/>
      </c>
      <c r="R29" s="475"/>
      <c r="S29" s="513"/>
      <c r="T29" s="513"/>
    </row>
    <row r="30" spans="2:20" x14ac:dyDescent="0.25">
      <c r="B30" s="477" t="str">
        <f>IF(Tabla1[[#This Row],[Código_Actividad]]="","",CONCATENATE(Tabla1[[#This Row],[POA]],".",Tabla1[[#This Row],[SRS]],".",Tabla1[[#This Row],[AREA]],".",Tabla1[[#This Row],[TIPO]]))</f>
        <v/>
      </c>
      <c r="C30" s="477" t="str">
        <f>IF(Tabla1[[#This Row],[Código_Actividad]]="","",'Formulario PPGR1'!#REF!)</f>
        <v/>
      </c>
      <c r="D30" s="477" t="str">
        <f>IF(Tabla1[[#This Row],[Código_Actividad]]="","",'Formulario PPGR1'!#REF!)</f>
        <v/>
      </c>
      <c r="E30" s="477" t="str">
        <f>IF(Tabla1[[#This Row],[Código_Actividad]]="","",'Formulario PPGR1'!#REF!)</f>
        <v/>
      </c>
      <c r="F30" s="477" t="str">
        <f>IF(Tabla1[[#This Row],[Código_Actividad]]="","",'Formulario PPGR1'!#REF!)</f>
        <v/>
      </c>
      <c r="G30" s="386"/>
      <c r="H30" s="418" t="str">
        <f>IFERROR(VLOOKUP(Tabla1[[#This Row],[Código_Actividad]],'Formulario PPGR2'!$H$7:$I$1048576,2,FALSE),"")</f>
        <v/>
      </c>
      <c r="I30" s="517"/>
      <c r="J30" s="388"/>
      <c r="K30" s="388" t="str">
        <f>IFERROR(VLOOKUP($J30,[6]LSIns!$B$5:$C$45,2,FALSE),"")</f>
        <v/>
      </c>
      <c r="L30" s="543"/>
      <c r="M30" s="475" t="str">
        <f>IFERROR(VLOOKUP($L30,Insumos!$D$2:$G$518,2,FALSE),"")</f>
        <v/>
      </c>
      <c r="N30" s="545"/>
      <c r="O30" s="476" t="str">
        <f>IFERROR(VLOOKUP($L30,Insumos!$D$2:$G$518,3,FALSE),"")</f>
        <v/>
      </c>
      <c r="P30" s="476" t="e">
        <f>+Tabla1[[#This Row],[Precio Unitario]]*Tabla1[[#This Row],[Cantidad de Insumos]]</f>
        <v>#VALUE!</v>
      </c>
      <c r="Q30" s="476" t="str">
        <f>IFERROR(VLOOKUP($L30,Insumos!$D$2:$G$518,4,FALSE),"")</f>
        <v/>
      </c>
      <c r="R30" s="475"/>
      <c r="S30" s="513"/>
      <c r="T30" s="513"/>
    </row>
    <row r="31" spans="2:20" x14ac:dyDescent="0.25">
      <c r="B31" s="477" t="str">
        <f>IF(Tabla1[[#This Row],[Código_Actividad]]="","",CONCATENATE(Tabla1[[#This Row],[POA]],".",Tabla1[[#This Row],[SRS]],".",Tabla1[[#This Row],[AREA]],".",Tabla1[[#This Row],[TIPO]]))</f>
        <v/>
      </c>
      <c r="C31" s="477" t="str">
        <f>IF(Tabla1[[#This Row],[Código_Actividad]]="","",'Formulario PPGR1'!#REF!)</f>
        <v/>
      </c>
      <c r="D31" s="477" t="str">
        <f>IF(Tabla1[[#This Row],[Código_Actividad]]="","",'Formulario PPGR1'!#REF!)</f>
        <v/>
      </c>
      <c r="E31" s="477" t="str">
        <f>IF(Tabla1[[#This Row],[Código_Actividad]]="","",'Formulario PPGR1'!#REF!)</f>
        <v/>
      </c>
      <c r="F31" s="477" t="str">
        <f>IF(Tabla1[[#This Row],[Código_Actividad]]="","",'Formulario PPGR1'!#REF!)</f>
        <v/>
      </c>
      <c r="G31" s="386"/>
      <c r="H31" s="418" t="str">
        <f>IFERROR(VLOOKUP(Tabla1[[#This Row],[Código_Actividad]],'Formulario PPGR2'!$H$7:$I$1048576,2,FALSE),"")</f>
        <v/>
      </c>
      <c r="I31" s="517"/>
      <c r="J31" s="388"/>
      <c r="K31" s="388" t="str">
        <f>IFERROR(VLOOKUP($J31,[6]LSIns!$B$5:$C$45,2,FALSE),"")</f>
        <v/>
      </c>
      <c r="L31" s="543"/>
      <c r="M31" s="475" t="str">
        <f>IFERROR(VLOOKUP($L31,Insumos!$D$2:$G$518,2,FALSE),"")</f>
        <v/>
      </c>
      <c r="N31" s="545"/>
      <c r="O31" s="476" t="str">
        <f>IFERROR(VLOOKUP($L31,Insumos!$D$2:$G$518,3,FALSE),"")</f>
        <v/>
      </c>
      <c r="P31" s="476" t="e">
        <f>+Tabla1[[#This Row],[Precio Unitario]]*Tabla1[[#This Row],[Cantidad de Insumos]]</f>
        <v>#VALUE!</v>
      </c>
      <c r="Q31" s="476" t="str">
        <f>IFERROR(VLOOKUP($L31,Insumos!$D$2:$G$518,4,FALSE),"")</f>
        <v/>
      </c>
      <c r="R31" s="475"/>
      <c r="S31" s="513"/>
      <c r="T31" s="513"/>
    </row>
    <row r="32" spans="2:20" x14ac:dyDescent="0.25">
      <c r="B32" s="477" t="str">
        <f>IF(Tabla1[[#This Row],[Código_Actividad]]="","",CONCATENATE(Tabla1[[#This Row],[POA]],".",Tabla1[[#This Row],[SRS]],".",Tabla1[[#This Row],[AREA]],".",Tabla1[[#This Row],[TIPO]]))</f>
        <v/>
      </c>
      <c r="C32" s="477" t="str">
        <f>IF(Tabla1[[#This Row],[Código_Actividad]]="","",'Formulario PPGR1'!#REF!)</f>
        <v/>
      </c>
      <c r="D32" s="477" t="str">
        <f>IF(Tabla1[[#This Row],[Código_Actividad]]="","",'Formulario PPGR1'!#REF!)</f>
        <v/>
      </c>
      <c r="E32" s="477" t="str">
        <f>IF(Tabla1[[#This Row],[Código_Actividad]]="","",'Formulario PPGR1'!#REF!)</f>
        <v/>
      </c>
      <c r="F32" s="477" t="str">
        <f>IF(Tabla1[[#This Row],[Código_Actividad]]="","",'Formulario PPGR1'!#REF!)</f>
        <v/>
      </c>
      <c r="G32" s="386"/>
      <c r="H32" s="418" t="str">
        <f>IFERROR(VLOOKUP(Tabla1[[#This Row],[Código_Actividad]],'Formulario PPGR2'!$H$7:$I$1048576,2,FALSE),"")</f>
        <v/>
      </c>
      <c r="I32" s="517"/>
      <c r="J32" s="388"/>
      <c r="K32" s="388" t="str">
        <f>IFERROR(VLOOKUP($J32,[6]LSIns!$B$5:$C$45,2,FALSE),"")</f>
        <v/>
      </c>
      <c r="L32" s="543"/>
      <c r="M32" s="475" t="str">
        <f>IFERROR(VLOOKUP($L32,Insumos!$D$2:$G$518,2,FALSE),"")</f>
        <v/>
      </c>
      <c r="N32" s="545"/>
      <c r="O32" s="476" t="str">
        <f>IFERROR(VLOOKUP($L32,Insumos!$D$2:$G$518,3,FALSE),"")</f>
        <v/>
      </c>
      <c r="P32" s="476" t="e">
        <f>+Tabla1[[#This Row],[Precio Unitario]]*Tabla1[[#This Row],[Cantidad de Insumos]]</f>
        <v>#VALUE!</v>
      </c>
      <c r="Q32" s="476" t="str">
        <f>IFERROR(VLOOKUP($L32,Insumos!$D$2:$G$518,4,FALSE),"")</f>
        <v/>
      </c>
      <c r="R32" s="475"/>
      <c r="S32" s="513"/>
      <c r="T32" s="513"/>
    </row>
    <row r="33" spans="2:20" x14ac:dyDescent="0.25">
      <c r="B33" s="477" t="str">
        <f>IF(Tabla1[[#This Row],[Código_Actividad]]="","",CONCATENATE(Tabla1[[#This Row],[POA]],".",Tabla1[[#This Row],[SRS]],".",Tabla1[[#This Row],[AREA]],".",Tabla1[[#This Row],[TIPO]]))</f>
        <v/>
      </c>
      <c r="C33" s="477" t="str">
        <f>IF(Tabla1[[#This Row],[Código_Actividad]]="","",'Formulario PPGR1'!#REF!)</f>
        <v/>
      </c>
      <c r="D33" s="477" t="str">
        <f>IF(Tabla1[[#This Row],[Código_Actividad]]="","",'Formulario PPGR1'!#REF!)</f>
        <v/>
      </c>
      <c r="E33" s="477" t="str">
        <f>IF(Tabla1[[#This Row],[Código_Actividad]]="","",'Formulario PPGR1'!#REF!)</f>
        <v/>
      </c>
      <c r="F33" s="477" t="str">
        <f>IF(Tabla1[[#This Row],[Código_Actividad]]="","",'Formulario PPGR1'!#REF!)</f>
        <v/>
      </c>
      <c r="G33" s="386"/>
      <c r="H33" s="418" t="str">
        <f>IFERROR(VLOOKUP(Tabla1[[#This Row],[Código_Actividad]],'Formulario PPGR2'!$H$7:$I$1048576,2,FALSE),"")</f>
        <v/>
      </c>
      <c r="I33" s="517">
        <v>1</v>
      </c>
      <c r="J33" s="388"/>
      <c r="K33" s="388" t="str">
        <f>IFERROR(VLOOKUP($J33,[6]LSIns!$B$5:$C$45,2,FALSE),"")</f>
        <v/>
      </c>
      <c r="L33" s="543"/>
      <c r="M33" s="475" t="str">
        <f>IFERROR(VLOOKUP($L33,Insumos!$D$2:$G$518,2,FALSE),"")</f>
        <v/>
      </c>
      <c r="N33" s="545"/>
      <c r="O33" s="476" t="str">
        <f>IFERROR(VLOOKUP($L33,Insumos!$D$2:$G$518,3,FALSE),"")</f>
        <v/>
      </c>
      <c r="P33" s="476" t="e">
        <f>+Tabla1[[#This Row],[Precio Unitario]]*Tabla1[[#This Row],[Cantidad de Insumos]]</f>
        <v>#VALUE!</v>
      </c>
      <c r="Q33" s="476" t="str">
        <f>IFERROR(VLOOKUP($L33,Insumos!$D$2:$G$518,4,FALSE),"")</f>
        <v/>
      </c>
      <c r="R33" s="475"/>
      <c r="S33" s="513"/>
      <c r="T33" s="513"/>
    </row>
    <row r="34" spans="2:20" x14ac:dyDescent="0.25">
      <c r="B34" s="477" t="str">
        <f>IF(Tabla1[[#This Row],[Código_Actividad]]="","",CONCATENATE(Tabla1[[#This Row],[POA]],".",Tabla1[[#This Row],[SRS]],".",Tabla1[[#This Row],[AREA]],".",Tabla1[[#This Row],[TIPO]]))</f>
        <v/>
      </c>
      <c r="C34" s="477" t="str">
        <f>IF(Tabla1[[#This Row],[Código_Actividad]]="","",'Formulario PPGR1'!#REF!)</f>
        <v/>
      </c>
      <c r="D34" s="477" t="str">
        <f>IF(Tabla1[[#This Row],[Código_Actividad]]="","",'Formulario PPGR1'!#REF!)</f>
        <v/>
      </c>
      <c r="E34" s="477" t="str">
        <f>IF(Tabla1[[#This Row],[Código_Actividad]]="","",'Formulario PPGR1'!#REF!)</f>
        <v/>
      </c>
      <c r="F34" s="477" t="str">
        <f>IF(Tabla1[[#This Row],[Código_Actividad]]="","",'Formulario PPGR1'!#REF!)</f>
        <v/>
      </c>
      <c r="G34" s="386"/>
      <c r="H34" s="418" t="str">
        <f>IFERROR(VLOOKUP(Tabla1[[#This Row],[Código_Actividad]],'Formulario PPGR2'!$H$7:$I$1048576,2,FALSE),"")</f>
        <v/>
      </c>
      <c r="I34" s="517">
        <v>7</v>
      </c>
      <c r="J34" s="455"/>
      <c r="K34" s="388" t="str">
        <f>IFERROR(VLOOKUP($J34,[6]LSIns!$B$5:$C$45,2,FALSE),"")</f>
        <v/>
      </c>
      <c r="L34" s="543"/>
      <c r="M34" s="475" t="str">
        <f>IFERROR(VLOOKUP($L34,Insumos!$D$2:$G$518,2,FALSE),"")</f>
        <v/>
      </c>
      <c r="N34" s="545"/>
      <c r="O34" s="476" t="str">
        <f>IFERROR(VLOOKUP($L34,Insumos!$D$2:$G$518,3,FALSE),"")</f>
        <v/>
      </c>
      <c r="P34" s="476" t="e">
        <f>+Tabla1[[#This Row],[Precio Unitario]]*Tabla1[[#This Row],[Cantidad de Insumos]]</f>
        <v>#VALUE!</v>
      </c>
      <c r="Q34" s="476" t="str">
        <f>IFERROR(VLOOKUP($L34,Insumos!$D$2:$G$518,4,FALSE),"")</f>
        <v/>
      </c>
      <c r="R34" s="475"/>
      <c r="S34" s="513"/>
      <c r="T34" s="513"/>
    </row>
    <row r="35" spans="2:20" x14ac:dyDescent="0.25">
      <c r="B35" s="477" t="str">
        <f>IF(Tabla1[[#This Row],[Código_Actividad]]="","",CONCATENATE(Tabla1[[#This Row],[POA]],".",Tabla1[[#This Row],[SRS]],".",Tabla1[[#This Row],[AREA]],".",Tabla1[[#This Row],[TIPO]]))</f>
        <v/>
      </c>
      <c r="C35" s="477" t="str">
        <f>IF(Tabla1[[#This Row],[Código_Actividad]]="","",'Formulario PPGR1'!#REF!)</f>
        <v/>
      </c>
      <c r="D35" s="477" t="str">
        <f>IF(Tabla1[[#This Row],[Código_Actividad]]="","",'Formulario PPGR1'!#REF!)</f>
        <v/>
      </c>
      <c r="E35" s="477" t="str">
        <f>IF(Tabla1[[#This Row],[Código_Actividad]]="","",'Formulario PPGR1'!#REF!)</f>
        <v/>
      </c>
      <c r="F35" s="477" t="str">
        <f>IF(Tabla1[[#This Row],[Código_Actividad]]="","",'Formulario PPGR1'!#REF!)</f>
        <v/>
      </c>
      <c r="G35" s="386"/>
      <c r="H35" s="418" t="str">
        <f>IFERROR(VLOOKUP(Tabla1[[#This Row],[Código_Actividad]],'Formulario PPGR2'!$H$7:$I$1048576,2,FALSE),"")</f>
        <v/>
      </c>
      <c r="I35" s="517"/>
      <c r="J35" s="388"/>
      <c r="K35" s="388" t="str">
        <f>IFERROR(VLOOKUP($J35,[6]LSIns!$B$5:$C$45,2,FALSE),"")</f>
        <v/>
      </c>
      <c r="L35" s="543"/>
      <c r="M35" s="475" t="str">
        <f>IFERROR(VLOOKUP($L35,Insumos!$D$2:$G$518,2,FALSE),"")</f>
        <v/>
      </c>
      <c r="N35" s="545"/>
      <c r="O35" s="476" t="str">
        <f>IFERROR(VLOOKUP($L35,Insumos!$D$2:$G$518,3,FALSE),"")</f>
        <v/>
      </c>
      <c r="P35" s="476" t="e">
        <f>+Tabla1[[#This Row],[Precio Unitario]]*Tabla1[[#This Row],[Cantidad de Insumos]]</f>
        <v>#VALUE!</v>
      </c>
      <c r="Q35" s="476" t="str">
        <f>IFERROR(VLOOKUP($L35,Insumos!$D$2:$G$518,4,FALSE),"")</f>
        <v/>
      </c>
      <c r="R35" s="475"/>
      <c r="S35" s="513"/>
      <c r="T35" s="513"/>
    </row>
    <row r="36" spans="2:20" x14ac:dyDescent="0.25">
      <c r="B36" s="477" t="str">
        <f>IF(Tabla1[[#This Row],[Código_Actividad]]="","",CONCATENATE(Tabla1[[#This Row],[POA]],".",Tabla1[[#This Row],[SRS]],".",Tabla1[[#This Row],[AREA]],".",Tabla1[[#This Row],[TIPO]]))</f>
        <v/>
      </c>
      <c r="C36" s="477" t="str">
        <f>IF(Tabla1[[#This Row],[Código_Actividad]]="","",'Formulario PPGR1'!#REF!)</f>
        <v/>
      </c>
      <c r="D36" s="477" t="str">
        <f>IF(Tabla1[[#This Row],[Código_Actividad]]="","",'Formulario PPGR1'!#REF!)</f>
        <v/>
      </c>
      <c r="E36" s="477" t="str">
        <f>IF(Tabla1[[#This Row],[Código_Actividad]]="","",'Formulario PPGR1'!#REF!)</f>
        <v/>
      </c>
      <c r="F36" s="477" t="str">
        <f>IF(Tabla1[[#This Row],[Código_Actividad]]="","",'Formulario PPGR1'!#REF!)</f>
        <v/>
      </c>
      <c r="G36" s="386"/>
      <c r="H36" s="418" t="str">
        <f>IFERROR(VLOOKUP(Tabla1[[#This Row],[Código_Actividad]],'Formulario PPGR2'!$H$7:$I$1048576,2,FALSE),"")</f>
        <v/>
      </c>
      <c r="I36" s="517"/>
      <c r="J36" s="388"/>
      <c r="K36" s="388" t="str">
        <f>IFERROR(VLOOKUP($J36,[6]LSIns!$B$5:$C$45,2,FALSE),"")</f>
        <v/>
      </c>
      <c r="L36" s="543"/>
      <c r="M36" s="475" t="str">
        <f>IFERROR(VLOOKUP($L36,Insumos!$D$2:$G$518,2,FALSE),"")</f>
        <v/>
      </c>
      <c r="N36" s="545"/>
      <c r="O36" s="476" t="str">
        <f>IFERROR(VLOOKUP($L36,Insumos!$D$2:$G$518,3,FALSE),"")</f>
        <v/>
      </c>
      <c r="P36" s="476" t="e">
        <f>+Tabla1[[#This Row],[Precio Unitario]]*Tabla1[[#This Row],[Cantidad de Insumos]]</f>
        <v>#VALUE!</v>
      </c>
      <c r="Q36" s="476" t="str">
        <f>IFERROR(VLOOKUP($L36,Insumos!$D$2:$G$518,4,FALSE),"")</f>
        <v/>
      </c>
      <c r="R36" s="475"/>
      <c r="S36" s="513"/>
      <c r="T36" s="513"/>
    </row>
    <row r="37" spans="2:20" x14ac:dyDescent="0.25">
      <c r="B37" s="477" t="str">
        <f>IF(Tabla1[[#This Row],[Código_Actividad]]="","",CONCATENATE(Tabla1[[#This Row],[POA]],".",Tabla1[[#This Row],[SRS]],".",Tabla1[[#This Row],[AREA]],".",Tabla1[[#This Row],[TIPO]]))</f>
        <v/>
      </c>
      <c r="C37" s="477" t="str">
        <f>IF(Tabla1[[#This Row],[Código_Actividad]]="","",'Formulario PPGR1'!#REF!)</f>
        <v/>
      </c>
      <c r="D37" s="477" t="str">
        <f>IF(Tabla1[[#This Row],[Código_Actividad]]="","",'Formulario PPGR1'!#REF!)</f>
        <v/>
      </c>
      <c r="E37" s="477" t="str">
        <f>IF(Tabla1[[#This Row],[Código_Actividad]]="","",'Formulario PPGR1'!#REF!)</f>
        <v/>
      </c>
      <c r="F37" s="477" t="str">
        <f>IF(Tabla1[[#This Row],[Código_Actividad]]="","",'Formulario PPGR1'!#REF!)</f>
        <v/>
      </c>
      <c r="G37" s="386"/>
      <c r="H37" s="418" t="str">
        <f>IFERROR(VLOOKUP(Tabla1[[#This Row],[Código_Actividad]],'Formulario PPGR2'!$H$7:$I$1048576,2,FALSE),"")</f>
        <v/>
      </c>
      <c r="I37" s="517"/>
      <c r="J37" s="455"/>
      <c r="K37" s="455" t="str">
        <f>IFERROR(VLOOKUP($J37,[6]LSIns!$B$5:$C$45,2,FALSE),"")</f>
        <v/>
      </c>
      <c r="L37" s="471"/>
      <c r="M37" s="475" t="str">
        <f>IFERROR(VLOOKUP($L37,Insumos!$D$2:$G$518,2,FALSE),"")</f>
        <v/>
      </c>
      <c r="N37" s="546"/>
      <c r="O37" s="476" t="str">
        <f>IFERROR(VLOOKUP($L37,Insumos!$D$2:$G$518,3,FALSE),"")</f>
        <v/>
      </c>
      <c r="P37" s="476" t="e">
        <f>+Tabla1[[#This Row],[Precio Unitario]]*Tabla1[[#This Row],[Cantidad de Insumos]]</f>
        <v>#VALUE!</v>
      </c>
      <c r="Q37" s="476" t="str">
        <f>IFERROR(VLOOKUP($L37,Insumos!$D$2:$G$518,4,FALSE),"")</f>
        <v/>
      </c>
      <c r="R37" s="475"/>
      <c r="S37" s="513"/>
      <c r="T37" s="513"/>
    </row>
    <row r="38" spans="2:20" x14ac:dyDescent="0.25">
      <c r="B38" s="477" t="str">
        <f>IF(Tabla1[[#This Row],[Código_Actividad]]="","",CONCATENATE(Tabla1[[#This Row],[POA]],".",Tabla1[[#This Row],[SRS]],".",Tabla1[[#This Row],[AREA]],".",Tabla1[[#This Row],[TIPO]]))</f>
        <v/>
      </c>
      <c r="C38" s="477" t="str">
        <f>IF(Tabla1[[#This Row],[Código_Actividad]]="","",'Formulario PPGR1'!#REF!)</f>
        <v/>
      </c>
      <c r="D38" s="477" t="str">
        <f>IF(Tabla1[[#This Row],[Código_Actividad]]="","",'Formulario PPGR1'!#REF!)</f>
        <v/>
      </c>
      <c r="E38" s="477" t="str">
        <f>IF(Tabla1[[#This Row],[Código_Actividad]]="","",'Formulario PPGR1'!#REF!)</f>
        <v/>
      </c>
      <c r="F38" s="477" t="str">
        <f>IF(Tabla1[[#This Row],[Código_Actividad]]="","",'Formulario PPGR1'!#REF!)</f>
        <v/>
      </c>
      <c r="G38" s="386"/>
      <c r="H38" s="418" t="str">
        <f>IFERROR(VLOOKUP(Tabla1[[#This Row],[Código_Actividad]],'Formulario PPGR2'!$H$7:$I$1048576,2,FALSE),"")</f>
        <v/>
      </c>
      <c r="I38" s="517"/>
      <c r="J38" s="388"/>
      <c r="K38" s="388" t="str">
        <f>IFERROR(VLOOKUP($J38,[6]LSIns!$B$5:$C$45,2,FALSE),"")</f>
        <v/>
      </c>
      <c r="L38" s="543"/>
      <c r="M38" s="475" t="str">
        <f>IFERROR(VLOOKUP($L38,Insumos!$D$2:$G$518,2,FALSE),"")</f>
        <v/>
      </c>
      <c r="N38" s="545"/>
      <c r="O38" s="476" t="str">
        <f>IFERROR(VLOOKUP($L38,Insumos!$D$2:$G$518,3,FALSE),"")</f>
        <v/>
      </c>
      <c r="P38" s="476" t="e">
        <f>+Tabla1[[#This Row],[Precio Unitario]]*Tabla1[[#This Row],[Cantidad de Insumos]]</f>
        <v>#VALUE!</v>
      </c>
      <c r="Q38" s="476" t="str">
        <f>IFERROR(VLOOKUP($L38,Insumos!$D$2:$G$518,4,FALSE),"")</f>
        <v/>
      </c>
      <c r="R38" s="475"/>
      <c r="S38" s="513"/>
      <c r="T38" s="513"/>
    </row>
    <row r="39" spans="2:20" x14ac:dyDescent="0.25">
      <c r="B39" s="477" t="str">
        <f>IF(Tabla1[[#This Row],[Código_Actividad]]="","",CONCATENATE(Tabla1[[#This Row],[POA]],".",Tabla1[[#This Row],[SRS]],".",Tabla1[[#This Row],[AREA]],".",Tabla1[[#This Row],[TIPO]]))</f>
        <v/>
      </c>
      <c r="C39" s="477" t="str">
        <f>IF(Tabla1[[#This Row],[Código_Actividad]]="","",'Formulario PPGR1'!#REF!)</f>
        <v/>
      </c>
      <c r="D39" s="477" t="str">
        <f>IF(Tabla1[[#This Row],[Código_Actividad]]="","",'Formulario PPGR1'!#REF!)</f>
        <v/>
      </c>
      <c r="E39" s="477" t="str">
        <f>IF(Tabla1[[#This Row],[Código_Actividad]]="","",'Formulario PPGR1'!#REF!)</f>
        <v/>
      </c>
      <c r="F39" s="477" t="str">
        <f>IF(Tabla1[[#This Row],[Código_Actividad]]="","",'Formulario PPGR1'!#REF!)</f>
        <v/>
      </c>
      <c r="G39" s="386"/>
      <c r="H39" s="418" t="str">
        <f>IFERROR(VLOOKUP(Tabla1[[#This Row],[Código_Actividad]],'Formulario PPGR2'!$H$7:$I$1048576,2,FALSE),"")</f>
        <v/>
      </c>
      <c r="I39" s="517"/>
      <c r="J39" s="388"/>
      <c r="K39" s="388" t="str">
        <f>IFERROR(VLOOKUP($J39,[6]LSIns!$B$5:$C$45,2,FALSE),"")</f>
        <v/>
      </c>
      <c r="L39" s="543"/>
      <c r="M39" s="475" t="str">
        <f>IFERROR(VLOOKUP($L39,Insumos!$D$2:$G$518,2,FALSE),"")</f>
        <v/>
      </c>
      <c r="N39" s="545"/>
      <c r="O39" s="476" t="str">
        <f>IFERROR(VLOOKUP($L39,Insumos!$D$2:$G$518,3,FALSE),"")</f>
        <v/>
      </c>
      <c r="P39" s="476" t="e">
        <f>+Tabla1[[#This Row],[Precio Unitario]]*Tabla1[[#This Row],[Cantidad de Insumos]]</f>
        <v>#VALUE!</v>
      </c>
      <c r="Q39" s="476" t="str">
        <f>IFERROR(VLOOKUP($L39,Insumos!$D$2:$G$518,4,FALSE),"")</f>
        <v/>
      </c>
      <c r="R39" s="475"/>
      <c r="S39" s="513"/>
      <c r="T39" s="513"/>
    </row>
    <row r="40" spans="2:20" x14ac:dyDescent="0.25">
      <c r="B40" s="477" t="str">
        <f>IF(Tabla1[[#This Row],[Código_Actividad]]="","",CONCATENATE(Tabla1[[#This Row],[POA]],".",Tabla1[[#This Row],[SRS]],".",Tabla1[[#This Row],[AREA]],".",Tabla1[[#This Row],[TIPO]]))</f>
        <v/>
      </c>
      <c r="C40" s="477" t="str">
        <f>IF(Tabla1[[#This Row],[Código_Actividad]]="","",'Formulario PPGR1'!#REF!)</f>
        <v/>
      </c>
      <c r="D40" s="477" t="str">
        <f>IF(Tabla1[[#This Row],[Código_Actividad]]="","",'Formulario PPGR1'!#REF!)</f>
        <v/>
      </c>
      <c r="E40" s="477" t="str">
        <f>IF(Tabla1[[#This Row],[Código_Actividad]]="","",'Formulario PPGR1'!#REF!)</f>
        <v/>
      </c>
      <c r="F40" s="477" t="str">
        <f>IF(Tabla1[[#This Row],[Código_Actividad]]="","",'Formulario PPGR1'!#REF!)</f>
        <v/>
      </c>
      <c r="G40" s="386"/>
      <c r="H40" s="418" t="str">
        <f>IFERROR(VLOOKUP(Tabla1[[#This Row],[Código_Actividad]],'Formulario PPGR2'!$H$7:$I$1048576,2,FALSE),"")</f>
        <v/>
      </c>
      <c r="I40" s="453"/>
      <c r="J40" s="388"/>
      <c r="K40" s="388" t="str">
        <f>IFERROR(VLOOKUP($J40,[6]LSIns!$B$5:$C$45,2,FALSE),"")</f>
        <v/>
      </c>
      <c r="L40" s="543"/>
      <c r="M40" s="475" t="str">
        <f>IFERROR(VLOOKUP($L40,Insumos!$D$2:$G$518,2,FALSE),"")</f>
        <v/>
      </c>
      <c r="N40" s="545"/>
      <c r="O40" s="476" t="str">
        <f>IFERROR(VLOOKUP($L40,Insumos!$D$2:$G$518,3,FALSE),"")</f>
        <v/>
      </c>
      <c r="P40" s="476" t="e">
        <f>+Tabla1[[#This Row],[Precio Unitario]]*Tabla1[[#This Row],[Cantidad de Insumos]]</f>
        <v>#VALUE!</v>
      </c>
      <c r="Q40" s="476" t="str">
        <f>IFERROR(VLOOKUP($L40,Insumos!$D$2:$G$518,4,FALSE),"")</f>
        <v/>
      </c>
      <c r="R40" s="475"/>
      <c r="S40" s="513"/>
      <c r="T40" s="513"/>
    </row>
    <row r="41" spans="2:20" x14ac:dyDescent="0.25">
      <c r="B41" s="477" t="str">
        <f>IF(Tabla1[[#This Row],[Código_Actividad]]="","",CONCATENATE(Tabla1[[#This Row],[POA]],".",Tabla1[[#This Row],[SRS]],".",Tabla1[[#This Row],[AREA]],".",Tabla1[[#This Row],[TIPO]]))</f>
        <v/>
      </c>
      <c r="C41" s="477" t="str">
        <f>IF(Tabla1[[#This Row],[Código_Actividad]]="","",'Formulario PPGR1'!#REF!)</f>
        <v/>
      </c>
      <c r="D41" s="477" t="str">
        <f>IF(Tabla1[[#This Row],[Código_Actividad]]="","",'Formulario PPGR1'!#REF!)</f>
        <v/>
      </c>
      <c r="E41" s="477" t="str">
        <f>IF(Tabla1[[#This Row],[Código_Actividad]]="","",'Formulario PPGR1'!#REF!)</f>
        <v/>
      </c>
      <c r="F41" s="477" t="str">
        <f>IF(Tabla1[[#This Row],[Código_Actividad]]="","",'Formulario PPGR1'!#REF!)</f>
        <v/>
      </c>
      <c r="G41" s="386"/>
      <c r="H41" s="418" t="str">
        <f>IFERROR(VLOOKUP(Tabla1[[#This Row],[Código_Actividad]],'Formulario PPGR2'!$H$7:$I$1048576,2,FALSE),"")</f>
        <v/>
      </c>
      <c r="I41" s="517"/>
      <c r="J41" s="388"/>
      <c r="K41" s="388" t="str">
        <f>IFERROR(VLOOKUP($J41,[6]LSIns!$B$5:$C$45,2,FALSE),"")</f>
        <v/>
      </c>
      <c r="L41" s="543"/>
      <c r="M41" s="475" t="str">
        <f>IFERROR(VLOOKUP($L41,Insumos!$D$2:$G$518,2,FALSE),"")</f>
        <v/>
      </c>
      <c r="N41" s="545"/>
      <c r="O41" s="476" t="str">
        <f>IFERROR(VLOOKUP($L41,Insumos!$D$2:$G$518,3,FALSE),"")</f>
        <v/>
      </c>
      <c r="P41" s="476" t="e">
        <f>+Tabla1[[#This Row],[Precio Unitario]]*Tabla1[[#This Row],[Cantidad de Insumos]]</f>
        <v>#VALUE!</v>
      </c>
      <c r="Q41" s="476" t="str">
        <f>IFERROR(VLOOKUP($L41,Insumos!$D$2:$G$518,4,FALSE),"")</f>
        <v/>
      </c>
      <c r="R41" s="475"/>
      <c r="S41" s="513"/>
      <c r="T41" s="513"/>
    </row>
    <row r="42" spans="2:20" x14ac:dyDescent="0.25">
      <c r="B42" s="477" t="str">
        <f>IF(Tabla1[[#This Row],[Código_Actividad]]="","",CONCATENATE(Tabla1[[#This Row],[POA]],".",Tabla1[[#This Row],[SRS]],".",Tabla1[[#This Row],[AREA]],".",Tabla1[[#This Row],[TIPO]]))</f>
        <v/>
      </c>
      <c r="C42" s="477" t="str">
        <f>IF(Tabla1[[#This Row],[Código_Actividad]]="","",'Formulario PPGR1'!#REF!)</f>
        <v/>
      </c>
      <c r="D42" s="477" t="str">
        <f>IF(Tabla1[[#This Row],[Código_Actividad]]="","",'Formulario PPGR1'!#REF!)</f>
        <v/>
      </c>
      <c r="E42" s="477" t="str">
        <f>IF(Tabla1[[#This Row],[Código_Actividad]]="","",'Formulario PPGR1'!#REF!)</f>
        <v/>
      </c>
      <c r="F42" s="477" t="str">
        <f>IF(Tabla1[[#This Row],[Código_Actividad]]="","",'Formulario PPGR1'!#REF!)</f>
        <v/>
      </c>
      <c r="G42" s="386"/>
      <c r="H42" s="418" t="str">
        <f>IFERROR(VLOOKUP(Tabla1[[#This Row],[Código_Actividad]],'Formulario PPGR2'!$H$7:$I$1048576,2,FALSE),"")</f>
        <v/>
      </c>
      <c r="I42" s="517"/>
      <c r="J42" s="388"/>
      <c r="K42" s="388" t="str">
        <f>IFERROR(VLOOKUP($J42,[6]LSIns!$B$5:$C$45,2,FALSE),"")</f>
        <v/>
      </c>
      <c r="L42" s="543"/>
      <c r="M42" s="475" t="str">
        <f>IFERROR(VLOOKUP($L42,Insumos!$D$2:$G$518,2,FALSE),"")</f>
        <v/>
      </c>
      <c r="N42" s="545"/>
      <c r="O42" s="476" t="str">
        <f>IFERROR(VLOOKUP($L42,Insumos!$D$2:$G$518,3,FALSE),"")</f>
        <v/>
      </c>
      <c r="P42" s="476" t="e">
        <f>+Tabla1[[#This Row],[Precio Unitario]]*Tabla1[[#This Row],[Cantidad de Insumos]]</f>
        <v>#VALUE!</v>
      </c>
      <c r="Q42" s="476" t="str">
        <f>IFERROR(VLOOKUP($L42,Insumos!$D$2:$G$518,4,FALSE),"")</f>
        <v/>
      </c>
      <c r="R42" s="475"/>
      <c r="S42" s="513"/>
      <c r="T42" s="513"/>
    </row>
    <row r="43" spans="2:20" x14ac:dyDescent="0.25">
      <c r="B43" s="477" t="str">
        <f>IF(Tabla1[[#This Row],[Código_Actividad]]="","",CONCATENATE(Tabla1[[#This Row],[POA]],".",Tabla1[[#This Row],[SRS]],".",Tabla1[[#This Row],[AREA]],".",Tabla1[[#This Row],[TIPO]]))</f>
        <v/>
      </c>
      <c r="C43" s="477" t="str">
        <f>IF(Tabla1[[#This Row],[Código_Actividad]]="","",'Formulario PPGR1'!#REF!)</f>
        <v/>
      </c>
      <c r="D43" s="477" t="str">
        <f>IF(Tabla1[[#This Row],[Código_Actividad]]="","",'Formulario PPGR1'!#REF!)</f>
        <v/>
      </c>
      <c r="E43" s="477" t="str">
        <f>IF(Tabla1[[#This Row],[Código_Actividad]]="","",'Formulario PPGR1'!#REF!)</f>
        <v/>
      </c>
      <c r="F43" s="477" t="str">
        <f>IF(Tabla1[[#This Row],[Código_Actividad]]="","",'Formulario PPGR1'!#REF!)</f>
        <v/>
      </c>
      <c r="G43" s="386"/>
      <c r="H43" s="418" t="str">
        <f>IFERROR(VLOOKUP(Tabla1[[#This Row],[Código_Actividad]],'Formulario PPGR2'!$H$7:$I$1048576,2,FALSE),"")</f>
        <v/>
      </c>
      <c r="I43" s="518">
        <v>8</v>
      </c>
      <c r="J43" s="456"/>
      <c r="K43" s="456" t="str">
        <f>IFERROR(VLOOKUP($J43,[6]LSIns!$B$5:$C$45,2,FALSE),"")</f>
        <v/>
      </c>
      <c r="L43" s="547"/>
      <c r="M43" s="475" t="str">
        <f>IFERROR(VLOOKUP($L43,Insumos!$D$2:$G$518,2,FALSE),"")</f>
        <v/>
      </c>
      <c r="N43" s="548"/>
      <c r="O43" s="476" t="str">
        <f>IFERROR(VLOOKUP($L43,Insumos!$D$2:$G$518,3,FALSE),"")</f>
        <v/>
      </c>
      <c r="P43" s="476" t="e">
        <f>+Tabla1[[#This Row],[Precio Unitario]]*Tabla1[[#This Row],[Cantidad de Insumos]]</f>
        <v>#VALUE!</v>
      </c>
      <c r="Q43" s="476" t="str">
        <f>IFERROR(VLOOKUP($L43,Insumos!$D$2:$G$518,4,FALSE),"")</f>
        <v/>
      </c>
      <c r="R43" s="475"/>
      <c r="S43" s="513"/>
      <c r="T43" s="513"/>
    </row>
    <row r="44" spans="2:20" x14ac:dyDescent="0.25">
      <c r="B44" s="477" t="str">
        <f>IF(Tabla1[[#This Row],[Código_Actividad]]="","",CONCATENATE(Tabla1[[#This Row],[POA]],".",Tabla1[[#This Row],[SRS]],".",Tabla1[[#This Row],[AREA]],".",Tabla1[[#This Row],[TIPO]]))</f>
        <v/>
      </c>
      <c r="C44" s="477" t="str">
        <f>IF(Tabla1[[#This Row],[Código_Actividad]]="","",'Formulario PPGR1'!#REF!)</f>
        <v/>
      </c>
      <c r="D44" s="477" t="str">
        <f>IF(Tabla1[[#This Row],[Código_Actividad]]="","",'Formulario PPGR1'!#REF!)</f>
        <v/>
      </c>
      <c r="E44" s="477" t="str">
        <f>IF(Tabla1[[#This Row],[Código_Actividad]]="","",'Formulario PPGR1'!#REF!)</f>
        <v/>
      </c>
      <c r="F44" s="477" t="str">
        <f>IF(Tabla1[[#This Row],[Código_Actividad]]="","",'Formulario PPGR1'!#REF!)</f>
        <v/>
      </c>
      <c r="G44" s="386"/>
      <c r="H44" s="418" t="str">
        <f>IFERROR(VLOOKUP(Tabla1[[#This Row],[Código_Actividad]],'Formulario PPGR2'!$H$7:$I$1048576,2,FALSE),"")</f>
        <v/>
      </c>
      <c r="I44" s="517"/>
      <c r="J44" s="388"/>
      <c r="K44" s="388" t="str">
        <f>IFERROR(VLOOKUP($J44,[6]LSIns!$B$5:$C$45,2,FALSE),"")</f>
        <v/>
      </c>
      <c r="L44" s="543"/>
      <c r="M44" s="475" t="str">
        <f>IFERROR(VLOOKUP($L44,Insumos!$D$2:$G$518,2,FALSE),"")</f>
        <v/>
      </c>
      <c r="N44" s="545"/>
      <c r="O44" s="476" t="str">
        <f>IFERROR(VLOOKUP($L44,Insumos!$D$2:$G$518,3,FALSE),"")</f>
        <v/>
      </c>
      <c r="P44" s="476" t="e">
        <f>+Tabla1[[#This Row],[Precio Unitario]]*Tabla1[[#This Row],[Cantidad de Insumos]]</f>
        <v>#VALUE!</v>
      </c>
      <c r="Q44" s="476" t="str">
        <f>IFERROR(VLOOKUP($L44,Insumos!$D$2:$G$518,4,FALSE),"")</f>
        <v/>
      </c>
      <c r="R44" s="475"/>
      <c r="S44" s="513"/>
      <c r="T44" s="513"/>
    </row>
    <row r="45" spans="2:20" x14ac:dyDescent="0.25">
      <c r="B45" s="477" t="str">
        <f>IF(Tabla1[[#This Row],[Código_Actividad]]="","",CONCATENATE(Tabla1[[#This Row],[POA]],".",Tabla1[[#This Row],[SRS]],".",Tabla1[[#This Row],[AREA]],".",Tabla1[[#This Row],[TIPO]]))</f>
        <v/>
      </c>
      <c r="C45" s="477" t="str">
        <f>IF(Tabla1[[#This Row],[Código_Actividad]]="","",'Formulario PPGR1'!#REF!)</f>
        <v/>
      </c>
      <c r="D45" s="477" t="str">
        <f>IF(Tabla1[[#This Row],[Código_Actividad]]="","",'Formulario PPGR1'!#REF!)</f>
        <v/>
      </c>
      <c r="E45" s="477" t="str">
        <f>IF(Tabla1[[#This Row],[Código_Actividad]]="","",'Formulario PPGR1'!#REF!)</f>
        <v/>
      </c>
      <c r="F45" s="477" t="str">
        <f>IF(Tabla1[[#This Row],[Código_Actividad]]="","",'Formulario PPGR1'!#REF!)</f>
        <v/>
      </c>
      <c r="G45" s="386"/>
      <c r="H45" s="418" t="str">
        <f>IFERROR(VLOOKUP(Tabla1[[#This Row],[Código_Actividad]],'Formulario PPGR2'!$H$7:$I$1048576,2,FALSE),"")</f>
        <v/>
      </c>
      <c r="I45" s="517"/>
      <c r="J45" s="455"/>
      <c r="K45" s="388" t="str">
        <f>IFERROR(VLOOKUP($J45,[6]LSIns!$B$5:$C$45,2,FALSE),"")</f>
        <v/>
      </c>
      <c r="L45" s="543"/>
      <c r="M45" s="475" t="str">
        <f>IFERROR(VLOOKUP($L45,Insumos!$D$2:$G$518,2,FALSE),"")</f>
        <v/>
      </c>
      <c r="N45" s="545"/>
      <c r="O45" s="476" t="str">
        <f>IFERROR(VLOOKUP($L45,Insumos!$D$2:$G$518,3,FALSE),"")</f>
        <v/>
      </c>
      <c r="P45" s="476" t="e">
        <f>+Tabla1[[#This Row],[Precio Unitario]]*Tabla1[[#This Row],[Cantidad de Insumos]]</f>
        <v>#VALUE!</v>
      </c>
      <c r="Q45" s="476" t="str">
        <f>IFERROR(VLOOKUP($L45,Insumos!$D$2:$G$518,4,FALSE),"")</f>
        <v/>
      </c>
      <c r="R45" s="475"/>
      <c r="S45" s="513"/>
      <c r="T45" s="513"/>
    </row>
    <row r="46" spans="2:20" x14ac:dyDescent="0.25">
      <c r="B46" s="477" t="str">
        <f>IF(Tabla1[[#This Row],[Código_Actividad]]="","",CONCATENATE(Tabla1[[#This Row],[POA]],".",Tabla1[[#This Row],[SRS]],".",Tabla1[[#This Row],[AREA]],".",Tabla1[[#This Row],[TIPO]]))</f>
        <v/>
      </c>
      <c r="C46" s="477" t="str">
        <f>IF(Tabla1[[#This Row],[Código_Actividad]]="","",'Formulario PPGR1'!#REF!)</f>
        <v/>
      </c>
      <c r="D46" s="477" t="str">
        <f>IF(Tabla1[[#This Row],[Código_Actividad]]="","",'Formulario PPGR1'!#REF!)</f>
        <v/>
      </c>
      <c r="E46" s="477" t="str">
        <f>IF(Tabla1[[#This Row],[Código_Actividad]]="","",'Formulario PPGR1'!#REF!)</f>
        <v/>
      </c>
      <c r="F46" s="477" t="str">
        <f>IF(Tabla1[[#This Row],[Código_Actividad]]="","",'Formulario PPGR1'!#REF!)</f>
        <v/>
      </c>
      <c r="G46" s="386"/>
      <c r="H46" s="418" t="str">
        <f>IFERROR(VLOOKUP(Tabla1[[#This Row],[Código_Actividad]],'Formulario PPGR2'!$H$7:$I$1048576,2,FALSE),"")</f>
        <v/>
      </c>
      <c r="I46" s="517"/>
      <c r="J46" s="388"/>
      <c r="K46" s="388" t="str">
        <f>IFERROR(VLOOKUP($J46,[6]LSIns!$B$5:$C$45,2,FALSE),"")</f>
        <v/>
      </c>
      <c r="L46" s="543"/>
      <c r="M46" s="475" t="str">
        <f>IFERROR(VLOOKUP($L46,Insumos!$D$2:$G$518,2,FALSE),"")</f>
        <v/>
      </c>
      <c r="N46" s="545"/>
      <c r="O46" s="476" t="str">
        <f>IFERROR(VLOOKUP($L46,Insumos!$D$2:$G$518,3,FALSE),"")</f>
        <v/>
      </c>
      <c r="P46" s="476" t="e">
        <f>+Tabla1[[#This Row],[Precio Unitario]]*Tabla1[[#This Row],[Cantidad de Insumos]]</f>
        <v>#VALUE!</v>
      </c>
      <c r="Q46" s="476" t="str">
        <f>IFERROR(VLOOKUP($L46,Insumos!$D$2:$G$518,4,FALSE),"")</f>
        <v/>
      </c>
      <c r="R46" s="475"/>
      <c r="S46" s="513"/>
      <c r="T46" s="513"/>
    </row>
    <row r="47" spans="2:20" x14ac:dyDescent="0.25">
      <c r="B47" s="477" t="str">
        <f>IF(Tabla1[[#This Row],[Código_Actividad]]="","",CONCATENATE(Tabla1[[#This Row],[POA]],".",Tabla1[[#This Row],[SRS]],".",Tabla1[[#This Row],[AREA]],".",Tabla1[[#This Row],[TIPO]]))</f>
        <v/>
      </c>
      <c r="C47" s="477" t="str">
        <f>IF(Tabla1[[#This Row],[Código_Actividad]]="","",'Formulario PPGR1'!#REF!)</f>
        <v/>
      </c>
      <c r="D47" s="477" t="str">
        <f>IF(Tabla1[[#This Row],[Código_Actividad]]="","",'Formulario PPGR1'!#REF!)</f>
        <v/>
      </c>
      <c r="E47" s="477" t="str">
        <f>IF(Tabla1[[#This Row],[Código_Actividad]]="","",'Formulario PPGR1'!#REF!)</f>
        <v/>
      </c>
      <c r="F47" s="477" t="str">
        <f>IF(Tabla1[[#This Row],[Código_Actividad]]="","",'Formulario PPGR1'!#REF!)</f>
        <v/>
      </c>
      <c r="G47" s="386"/>
      <c r="H47" s="418" t="str">
        <f>IFERROR(VLOOKUP(Tabla1[[#This Row],[Código_Actividad]],'Formulario PPGR2'!$H$7:$I$1048576,2,FALSE),"")</f>
        <v/>
      </c>
      <c r="I47" s="517"/>
      <c r="J47" s="455"/>
      <c r="K47" s="388" t="str">
        <f>IFERROR(VLOOKUP($J47,[6]LSIns!$B$5:$C$45,2,FALSE),"")</f>
        <v/>
      </c>
      <c r="L47" s="543"/>
      <c r="M47" s="475" t="str">
        <f>IFERROR(VLOOKUP($L47,Insumos!$D$2:$G$518,2,FALSE),"")</f>
        <v/>
      </c>
      <c r="N47" s="545"/>
      <c r="O47" s="476" t="str">
        <f>IFERROR(VLOOKUP($L47,Insumos!$D$2:$G$518,3,FALSE),"")</f>
        <v/>
      </c>
      <c r="P47" s="476" t="e">
        <f>+Tabla1[[#This Row],[Precio Unitario]]*Tabla1[[#This Row],[Cantidad de Insumos]]</f>
        <v>#VALUE!</v>
      </c>
      <c r="Q47" s="476" t="str">
        <f>IFERROR(VLOOKUP($L47,Insumos!$D$2:$G$518,4,FALSE),"")</f>
        <v/>
      </c>
      <c r="R47" s="475"/>
      <c r="S47" s="513"/>
      <c r="T47" s="513"/>
    </row>
    <row r="48" spans="2:20" x14ac:dyDescent="0.25">
      <c r="B48" s="477" t="str">
        <f>IF(Tabla1[[#This Row],[Código_Actividad]]="","",CONCATENATE(Tabla1[[#This Row],[POA]],".",Tabla1[[#This Row],[SRS]],".",Tabla1[[#This Row],[AREA]],".",Tabla1[[#This Row],[TIPO]]))</f>
        <v/>
      </c>
      <c r="C48" s="477" t="str">
        <f>IF(Tabla1[[#This Row],[Código_Actividad]]="","",'Formulario PPGR1'!#REF!)</f>
        <v/>
      </c>
      <c r="D48" s="477" t="str">
        <f>IF(Tabla1[[#This Row],[Código_Actividad]]="","",'Formulario PPGR1'!#REF!)</f>
        <v/>
      </c>
      <c r="E48" s="477" t="str">
        <f>IF(Tabla1[[#This Row],[Código_Actividad]]="","",'Formulario PPGR1'!#REF!)</f>
        <v/>
      </c>
      <c r="F48" s="477" t="str">
        <f>IF(Tabla1[[#This Row],[Código_Actividad]]="","",'Formulario PPGR1'!#REF!)</f>
        <v/>
      </c>
      <c r="G48" s="386"/>
      <c r="H48" s="418" t="str">
        <f>IFERROR(VLOOKUP(Tabla1[[#This Row],[Código_Actividad]],'Formulario PPGR2'!$H$7:$I$1048576,2,FALSE),"")</f>
        <v/>
      </c>
      <c r="I48" s="517"/>
      <c r="J48" s="456"/>
      <c r="K48" s="456" t="str">
        <f>IFERROR(VLOOKUP($J48,[6]LSIns!$B$5:$C$45,2,FALSE),"")</f>
        <v/>
      </c>
      <c r="L48" s="547"/>
      <c r="M48" s="475" t="str">
        <f>IFERROR(VLOOKUP($L48,Insumos!$D$2:$G$518,2,FALSE),"")</f>
        <v/>
      </c>
      <c r="N48" s="548"/>
      <c r="O48" s="476" t="str">
        <f>IFERROR(VLOOKUP($L48,Insumos!$D$2:$G$518,3,FALSE),"")</f>
        <v/>
      </c>
      <c r="P48" s="476" t="e">
        <f>+Tabla1[[#This Row],[Precio Unitario]]*Tabla1[[#This Row],[Cantidad de Insumos]]</f>
        <v>#VALUE!</v>
      </c>
      <c r="Q48" s="476" t="str">
        <f>IFERROR(VLOOKUP($L48,Insumos!$D$2:$G$518,4,FALSE),"")</f>
        <v/>
      </c>
      <c r="R48" s="475"/>
      <c r="S48" s="513"/>
      <c r="T48" s="513"/>
    </row>
    <row r="49" spans="2:20" x14ac:dyDescent="0.25">
      <c r="B49" s="477" t="str">
        <f>IF(Tabla1[[#This Row],[Código_Actividad]]="","",CONCATENATE(Tabla1[[#This Row],[POA]],".",Tabla1[[#This Row],[SRS]],".",Tabla1[[#This Row],[AREA]],".",Tabla1[[#This Row],[TIPO]]))</f>
        <v/>
      </c>
      <c r="C49" s="477" t="str">
        <f>IF(Tabla1[[#This Row],[Código_Actividad]]="","",'Formulario PPGR1'!#REF!)</f>
        <v/>
      </c>
      <c r="D49" s="477" t="str">
        <f>IF(Tabla1[[#This Row],[Código_Actividad]]="","",'Formulario PPGR1'!#REF!)</f>
        <v/>
      </c>
      <c r="E49" s="477" t="str">
        <f>IF(Tabla1[[#This Row],[Código_Actividad]]="","",'Formulario PPGR1'!#REF!)</f>
        <v/>
      </c>
      <c r="F49" s="477" t="str">
        <f>IF(Tabla1[[#This Row],[Código_Actividad]]="","",'Formulario PPGR1'!#REF!)</f>
        <v/>
      </c>
      <c r="G49" s="386"/>
      <c r="H49" s="418" t="str">
        <f>IFERROR(VLOOKUP(Tabla1[[#This Row],[Código_Actividad]],'Formulario PPGR2'!$H$7:$I$1048576,2,FALSE),"")</f>
        <v/>
      </c>
      <c r="I49" s="517"/>
      <c r="J49" s="388"/>
      <c r="K49" s="388" t="str">
        <f>IFERROR(VLOOKUP($J49,[6]LSIns!$B$5:$C$45,2,FALSE),"")</f>
        <v/>
      </c>
      <c r="L49" s="543"/>
      <c r="M49" s="475" t="str">
        <f>IFERROR(VLOOKUP($L49,Insumos!$D$2:$G$518,2,FALSE),"")</f>
        <v/>
      </c>
      <c r="N49" s="545"/>
      <c r="O49" s="476" t="str">
        <f>IFERROR(VLOOKUP($L49,Insumos!$D$2:$G$518,3,FALSE),"")</f>
        <v/>
      </c>
      <c r="P49" s="476" t="e">
        <f>+Tabla1[[#This Row],[Precio Unitario]]*Tabla1[[#This Row],[Cantidad de Insumos]]</f>
        <v>#VALUE!</v>
      </c>
      <c r="Q49" s="476" t="str">
        <f>IFERROR(VLOOKUP($L49,Insumos!$D$2:$G$518,4,FALSE),"")</f>
        <v/>
      </c>
      <c r="R49" s="475"/>
      <c r="S49" s="513"/>
      <c r="T49" s="513"/>
    </row>
    <row r="50" spans="2:20" x14ac:dyDescent="0.25">
      <c r="B50" s="477" t="str">
        <f>IF(Tabla1[[#This Row],[Código_Actividad]]="","",CONCATENATE(Tabla1[[#This Row],[POA]],".",Tabla1[[#This Row],[SRS]],".",Tabla1[[#This Row],[AREA]],".",Tabla1[[#This Row],[TIPO]]))</f>
        <v/>
      </c>
      <c r="C50" s="477" t="str">
        <f>IF(Tabla1[[#This Row],[Código_Actividad]]="","",'Formulario PPGR1'!#REF!)</f>
        <v/>
      </c>
      <c r="D50" s="477" t="str">
        <f>IF(Tabla1[[#This Row],[Código_Actividad]]="","",'Formulario PPGR1'!#REF!)</f>
        <v/>
      </c>
      <c r="E50" s="477" t="str">
        <f>IF(Tabla1[[#This Row],[Código_Actividad]]="","",'Formulario PPGR1'!#REF!)</f>
        <v/>
      </c>
      <c r="F50" s="477" t="str">
        <f>IF(Tabla1[[#This Row],[Código_Actividad]]="","",'Formulario PPGR1'!#REF!)</f>
        <v/>
      </c>
      <c r="G50" s="386"/>
      <c r="H50" s="418" t="str">
        <f>IFERROR(VLOOKUP(Tabla1[[#This Row],[Código_Actividad]],'Formulario PPGR2'!$H$7:$I$1048576,2,FALSE),"")</f>
        <v/>
      </c>
      <c r="I50" s="517"/>
      <c r="J50" s="388"/>
      <c r="K50" s="388" t="str">
        <f>IFERROR(VLOOKUP($J50,[6]LSIns!$B$5:$C$45,2,FALSE),"")</f>
        <v/>
      </c>
      <c r="L50" s="543"/>
      <c r="M50" s="475" t="str">
        <f>IFERROR(VLOOKUP($L50,Insumos!$D$2:$G$518,2,FALSE),"")</f>
        <v/>
      </c>
      <c r="N50" s="545"/>
      <c r="O50" s="476" t="str">
        <f>IFERROR(VLOOKUP($L50,Insumos!$D$2:$G$518,3,FALSE),"")</f>
        <v/>
      </c>
      <c r="P50" s="476" t="e">
        <f>+Tabla1[[#This Row],[Precio Unitario]]*Tabla1[[#This Row],[Cantidad de Insumos]]</f>
        <v>#VALUE!</v>
      </c>
      <c r="Q50" s="476" t="str">
        <f>IFERROR(VLOOKUP($L50,Insumos!$D$2:$G$518,4,FALSE),"")</f>
        <v/>
      </c>
      <c r="R50" s="475"/>
      <c r="S50" s="513"/>
      <c r="T50" s="513"/>
    </row>
    <row r="51" spans="2:20" x14ac:dyDescent="0.25">
      <c r="B51" s="477" t="str">
        <f>IF(Tabla1[[#This Row],[Código_Actividad]]="","",CONCATENATE(Tabla1[[#This Row],[POA]],".",Tabla1[[#This Row],[SRS]],".",Tabla1[[#This Row],[AREA]],".",Tabla1[[#This Row],[TIPO]]))</f>
        <v/>
      </c>
      <c r="C51" s="477" t="str">
        <f>IF(Tabla1[[#This Row],[Código_Actividad]]="","",'Formulario PPGR1'!#REF!)</f>
        <v/>
      </c>
      <c r="D51" s="477" t="str">
        <f>IF(Tabla1[[#This Row],[Código_Actividad]]="","",'Formulario PPGR1'!#REF!)</f>
        <v/>
      </c>
      <c r="E51" s="477" t="str">
        <f>IF(Tabla1[[#This Row],[Código_Actividad]]="","",'Formulario PPGR1'!#REF!)</f>
        <v/>
      </c>
      <c r="F51" s="477" t="str">
        <f>IF(Tabla1[[#This Row],[Código_Actividad]]="","",'Formulario PPGR1'!#REF!)</f>
        <v/>
      </c>
      <c r="G51" s="386"/>
      <c r="H51" s="418" t="str">
        <f>IFERROR(VLOOKUP(Tabla1[[#This Row],[Código_Actividad]],'Formulario PPGR2'!$H$7:$I$1048576,2,FALSE),"")</f>
        <v/>
      </c>
      <c r="I51" s="517"/>
      <c r="J51" s="388"/>
      <c r="K51" s="388" t="str">
        <f>IFERROR(VLOOKUP($J51,[6]LSIns!$B$5:$C$45,2,FALSE),"")</f>
        <v/>
      </c>
      <c r="L51" s="543"/>
      <c r="M51" s="475" t="str">
        <f>IFERROR(VLOOKUP($L51,Insumos!$D$2:$G$518,2,FALSE),"")</f>
        <v/>
      </c>
      <c r="N51" s="545"/>
      <c r="O51" s="476" t="str">
        <f>IFERROR(VLOOKUP($L51,Insumos!$D$2:$G$518,3,FALSE),"")</f>
        <v/>
      </c>
      <c r="P51" s="476" t="e">
        <f>+Tabla1[[#This Row],[Precio Unitario]]*Tabla1[[#This Row],[Cantidad de Insumos]]</f>
        <v>#VALUE!</v>
      </c>
      <c r="Q51" s="476" t="str">
        <f>IFERROR(VLOOKUP($L51,Insumos!$D$2:$G$518,4,FALSE),"")</f>
        <v/>
      </c>
      <c r="R51" s="475"/>
      <c r="S51" s="513"/>
      <c r="T51" s="513"/>
    </row>
    <row r="52" spans="2:20" x14ac:dyDescent="0.25">
      <c r="B52" s="477" t="str">
        <f>IF(Tabla1[[#This Row],[Código_Actividad]]="","",CONCATENATE(Tabla1[[#This Row],[POA]],".",Tabla1[[#This Row],[SRS]],".",Tabla1[[#This Row],[AREA]],".",Tabla1[[#This Row],[TIPO]]))</f>
        <v/>
      </c>
      <c r="C52" s="477" t="str">
        <f>IF(Tabla1[[#This Row],[Código_Actividad]]="","",'Formulario PPGR1'!#REF!)</f>
        <v/>
      </c>
      <c r="D52" s="477" t="str">
        <f>IF(Tabla1[[#This Row],[Código_Actividad]]="","",'Formulario PPGR1'!#REF!)</f>
        <v/>
      </c>
      <c r="E52" s="477" t="str">
        <f>IF(Tabla1[[#This Row],[Código_Actividad]]="","",'Formulario PPGR1'!#REF!)</f>
        <v/>
      </c>
      <c r="F52" s="477" t="str">
        <f>IF(Tabla1[[#This Row],[Código_Actividad]]="","",'Formulario PPGR1'!#REF!)</f>
        <v/>
      </c>
      <c r="G52" s="386"/>
      <c r="H52" s="418" t="str">
        <f>IFERROR(VLOOKUP(Tabla1[[#This Row],[Código_Actividad]],'Formulario PPGR2'!$H$7:$I$1048576,2,FALSE),"")</f>
        <v/>
      </c>
      <c r="I52" s="517"/>
      <c r="J52" s="388"/>
      <c r="K52" s="388" t="str">
        <f>IFERROR(VLOOKUP($J52,[6]LSIns!$B$5:$C$45,2,FALSE),"")</f>
        <v/>
      </c>
      <c r="L52" s="543"/>
      <c r="M52" s="475" t="str">
        <f>IFERROR(VLOOKUP($L52,Insumos!$D$2:$G$518,2,FALSE),"")</f>
        <v/>
      </c>
      <c r="N52" s="545"/>
      <c r="O52" s="476" t="str">
        <f>IFERROR(VLOOKUP($L52,Insumos!$D$2:$G$518,3,FALSE),"")</f>
        <v/>
      </c>
      <c r="P52" s="476" t="e">
        <f>+Tabla1[[#This Row],[Precio Unitario]]*Tabla1[[#This Row],[Cantidad de Insumos]]</f>
        <v>#VALUE!</v>
      </c>
      <c r="Q52" s="476" t="str">
        <f>IFERROR(VLOOKUP($L52,Insumos!$D$2:$G$518,4,FALSE),"")</f>
        <v/>
      </c>
      <c r="R52" s="475"/>
      <c r="S52" s="513"/>
      <c r="T52" s="513"/>
    </row>
    <row r="53" spans="2:20" x14ac:dyDescent="0.25">
      <c r="B53" s="477" t="str">
        <f>IF(Tabla1[[#This Row],[Código_Actividad]]="","",CONCATENATE(Tabla1[[#This Row],[POA]],".",Tabla1[[#This Row],[SRS]],".",Tabla1[[#This Row],[AREA]],".",Tabla1[[#This Row],[TIPO]]))</f>
        <v/>
      </c>
      <c r="C53" s="477" t="str">
        <f>IF(Tabla1[[#This Row],[Código_Actividad]]="","",'Formulario PPGR1'!#REF!)</f>
        <v/>
      </c>
      <c r="D53" s="477" t="str">
        <f>IF(Tabla1[[#This Row],[Código_Actividad]]="","",'Formulario PPGR1'!#REF!)</f>
        <v/>
      </c>
      <c r="E53" s="477" t="str">
        <f>IF(Tabla1[[#This Row],[Código_Actividad]]="","",'Formulario PPGR1'!#REF!)</f>
        <v/>
      </c>
      <c r="F53" s="477" t="str">
        <f>IF(Tabla1[[#This Row],[Código_Actividad]]="","",'Formulario PPGR1'!#REF!)</f>
        <v/>
      </c>
      <c r="G53" s="386"/>
      <c r="H53" s="418" t="str">
        <f>IFERROR(VLOOKUP(Tabla1[[#This Row],[Código_Actividad]],'Formulario PPGR2'!$H$7:$I$1048576,2,FALSE),"")</f>
        <v/>
      </c>
      <c r="I53" s="517"/>
      <c r="J53" s="456"/>
      <c r="K53" s="456" t="str">
        <f>IFERROR(VLOOKUP($J53,[6]LSIns!$B$5:$C$45,2,FALSE),"")</f>
        <v/>
      </c>
      <c r="L53" s="547"/>
      <c r="M53" s="475" t="str">
        <f>IFERROR(VLOOKUP($L53,Insumos!$D$2:$G$518,2,FALSE),"")</f>
        <v/>
      </c>
      <c r="N53" s="548"/>
      <c r="O53" s="476" t="str">
        <f>IFERROR(VLOOKUP($L53,Insumos!$D$2:$G$518,3,FALSE),"")</f>
        <v/>
      </c>
      <c r="P53" s="476" t="e">
        <f>+Tabla1[[#This Row],[Precio Unitario]]*Tabla1[[#This Row],[Cantidad de Insumos]]</f>
        <v>#VALUE!</v>
      </c>
      <c r="Q53" s="476" t="str">
        <f>IFERROR(VLOOKUP($L53,Insumos!$D$2:$G$518,4,FALSE),"")</f>
        <v/>
      </c>
      <c r="R53" s="475"/>
      <c r="S53" s="513"/>
      <c r="T53" s="513"/>
    </row>
    <row r="54" spans="2:20" x14ac:dyDescent="0.25">
      <c r="B54" s="477" t="str">
        <f>IF(Tabla1[[#This Row],[Código_Actividad]]="","",CONCATENATE(Tabla1[[#This Row],[POA]],".",Tabla1[[#This Row],[SRS]],".",Tabla1[[#This Row],[AREA]],".",Tabla1[[#This Row],[TIPO]]))</f>
        <v/>
      </c>
      <c r="C54" s="477" t="str">
        <f>IF(Tabla1[[#This Row],[Código_Actividad]]="","",'Formulario PPGR1'!#REF!)</f>
        <v/>
      </c>
      <c r="D54" s="477" t="str">
        <f>IF(Tabla1[[#This Row],[Código_Actividad]]="","",'Formulario PPGR1'!#REF!)</f>
        <v/>
      </c>
      <c r="E54" s="477" t="str">
        <f>IF(Tabla1[[#This Row],[Código_Actividad]]="","",'Formulario PPGR1'!#REF!)</f>
        <v/>
      </c>
      <c r="F54" s="477" t="str">
        <f>IF(Tabla1[[#This Row],[Código_Actividad]]="","",'Formulario PPGR1'!#REF!)</f>
        <v/>
      </c>
      <c r="G54" s="386"/>
      <c r="H54" s="418" t="str">
        <f>IFERROR(VLOOKUP(Tabla1[[#This Row],[Código_Actividad]],'Formulario PPGR2'!$H$7:$I$1048576,2,FALSE),"")</f>
        <v/>
      </c>
      <c r="I54" s="517"/>
      <c r="J54" s="388"/>
      <c r="K54" s="388" t="str">
        <f>IFERROR(VLOOKUP($J54,[6]LSIns!$B$5:$C$45,2,FALSE),"")</f>
        <v/>
      </c>
      <c r="L54" s="543"/>
      <c r="M54" s="475" t="str">
        <f>IFERROR(VLOOKUP($L54,Insumos!$D$2:$G$518,2,FALSE),"")</f>
        <v/>
      </c>
      <c r="N54" s="545"/>
      <c r="O54" s="476" t="str">
        <f>IFERROR(VLOOKUP($L54,Insumos!$D$2:$G$518,3,FALSE),"")</f>
        <v/>
      </c>
      <c r="P54" s="476" t="e">
        <f>+Tabla1[[#This Row],[Precio Unitario]]*Tabla1[[#This Row],[Cantidad de Insumos]]</f>
        <v>#VALUE!</v>
      </c>
      <c r="Q54" s="476" t="str">
        <f>IFERROR(VLOOKUP($L54,Insumos!$D$2:$G$518,4,FALSE),"")</f>
        <v/>
      </c>
      <c r="R54" s="475"/>
      <c r="S54" s="513"/>
      <c r="T54" s="513"/>
    </row>
    <row r="55" spans="2:20" x14ac:dyDescent="0.25">
      <c r="B55" s="477" t="str">
        <f>IF(Tabla1[[#This Row],[Código_Actividad]]="","",CONCATENATE(Tabla1[[#This Row],[POA]],".",Tabla1[[#This Row],[SRS]],".",Tabla1[[#This Row],[AREA]],".",Tabla1[[#This Row],[TIPO]]))</f>
        <v/>
      </c>
      <c r="C55" s="477" t="str">
        <f>IF(Tabla1[[#This Row],[Código_Actividad]]="","",'Formulario PPGR1'!#REF!)</f>
        <v/>
      </c>
      <c r="D55" s="477" t="str">
        <f>IF(Tabla1[[#This Row],[Código_Actividad]]="","",'Formulario PPGR1'!#REF!)</f>
        <v/>
      </c>
      <c r="E55" s="477" t="str">
        <f>IF(Tabla1[[#This Row],[Código_Actividad]]="","",'Formulario PPGR1'!#REF!)</f>
        <v/>
      </c>
      <c r="F55" s="477" t="str">
        <f>IF(Tabla1[[#This Row],[Código_Actividad]]="","",'Formulario PPGR1'!#REF!)</f>
        <v/>
      </c>
      <c r="G55" s="386"/>
      <c r="H55" s="418" t="str">
        <f>IFERROR(VLOOKUP(Tabla1[[#This Row],[Código_Actividad]],'Formulario PPGR2'!$H$7:$I$1048576,2,FALSE),"")</f>
        <v/>
      </c>
      <c r="I55" s="517"/>
      <c r="J55" s="388"/>
      <c r="K55" s="388" t="str">
        <f>IFERROR(VLOOKUP($J55,[6]LSIns!$B$5:$C$45,2,FALSE),"")</f>
        <v/>
      </c>
      <c r="L55" s="543"/>
      <c r="M55" s="475" t="str">
        <f>IFERROR(VLOOKUP($L55,Insumos!$D$2:$G$518,2,FALSE),"")</f>
        <v/>
      </c>
      <c r="N55" s="545"/>
      <c r="O55" s="476" t="str">
        <f>IFERROR(VLOOKUP($L55,Insumos!$D$2:$G$518,3,FALSE),"")</f>
        <v/>
      </c>
      <c r="P55" s="476" t="e">
        <f>+Tabla1[[#This Row],[Precio Unitario]]*Tabla1[[#This Row],[Cantidad de Insumos]]</f>
        <v>#VALUE!</v>
      </c>
      <c r="Q55" s="476" t="str">
        <f>IFERROR(VLOOKUP($L55,Insumos!$D$2:$G$518,4,FALSE),"")</f>
        <v/>
      </c>
      <c r="R55" s="475"/>
      <c r="S55" s="513"/>
      <c r="T55" s="513"/>
    </row>
    <row r="56" spans="2:20" x14ac:dyDescent="0.25">
      <c r="B56" s="477" t="str">
        <f>IF(Tabla1[[#This Row],[Código_Actividad]]="","",CONCATENATE(Tabla1[[#This Row],[POA]],".",Tabla1[[#This Row],[SRS]],".",Tabla1[[#This Row],[AREA]],".",Tabla1[[#This Row],[TIPO]]))</f>
        <v/>
      </c>
      <c r="C56" s="477" t="str">
        <f>IF(Tabla1[[#This Row],[Código_Actividad]]="","",'Formulario PPGR1'!#REF!)</f>
        <v/>
      </c>
      <c r="D56" s="477" t="str">
        <f>IF(Tabla1[[#This Row],[Código_Actividad]]="","",'Formulario PPGR1'!#REF!)</f>
        <v/>
      </c>
      <c r="E56" s="477" t="str">
        <f>IF(Tabla1[[#This Row],[Código_Actividad]]="","",'Formulario PPGR1'!#REF!)</f>
        <v/>
      </c>
      <c r="F56" s="477" t="str">
        <f>IF(Tabla1[[#This Row],[Código_Actividad]]="","",'Formulario PPGR1'!#REF!)</f>
        <v/>
      </c>
      <c r="G56" s="386"/>
      <c r="H56" s="418" t="str">
        <f>IFERROR(VLOOKUP(Tabla1[[#This Row],[Código_Actividad]],'Formulario PPGR2'!$H$7:$I$1048576,2,FALSE),"")</f>
        <v/>
      </c>
      <c r="I56" s="517"/>
      <c r="J56" s="388"/>
      <c r="K56" s="388" t="str">
        <f>IFERROR(VLOOKUP($J56,[6]LSIns!$B$5:$C$45,2,FALSE),"")</f>
        <v/>
      </c>
      <c r="L56" s="543"/>
      <c r="M56" s="475" t="str">
        <f>IFERROR(VLOOKUP($L56,Insumos!$D$2:$G$518,2,FALSE),"")</f>
        <v/>
      </c>
      <c r="N56" s="545"/>
      <c r="O56" s="476" t="str">
        <f>IFERROR(VLOOKUP($L56,Insumos!$D$2:$G$518,3,FALSE),"")</f>
        <v/>
      </c>
      <c r="P56" s="476" t="e">
        <f>+Tabla1[[#This Row],[Precio Unitario]]*Tabla1[[#This Row],[Cantidad de Insumos]]</f>
        <v>#VALUE!</v>
      </c>
      <c r="Q56" s="476" t="str">
        <f>IFERROR(VLOOKUP($L56,Insumos!$D$2:$G$518,4,FALSE),"")</f>
        <v/>
      </c>
      <c r="R56" s="475"/>
      <c r="S56" s="513"/>
      <c r="T56" s="513"/>
    </row>
    <row r="57" spans="2:20" x14ac:dyDescent="0.25">
      <c r="B57" s="477" t="str">
        <f>IF(Tabla1[[#This Row],[Código_Actividad]]="","",CONCATENATE(Tabla1[[#This Row],[POA]],".",Tabla1[[#This Row],[SRS]],".",Tabla1[[#This Row],[AREA]],".",Tabla1[[#This Row],[TIPO]]))</f>
        <v/>
      </c>
      <c r="C57" s="477" t="str">
        <f>IF(Tabla1[[#This Row],[Código_Actividad]]="","",'Formulario PPGR1'!#REF!)</f>
        <v/>
      </c>
      <c r="D57" s="477" t="str">
        <f>IF(Tabla1[[#This Row],[Código_Actividad]]="","",'Formulario PPGR1'!#REF!)</f>
        <v/>
      </c>
      <c r="E57" s="477" t="str">
        <f>IF(Tabla1[[#This Row],[Código_Actividad]]="","",'Formulario PPGR1'!#REF!)</f>
        <v/>
      </c>
      <c r="F57" s="477" t="str">
        <f>IF(Tabla1[[#This Row],[Código_Actividad]]="","",'Formulario PPGR1'!#REF!)</f>
        <v/>
      </c>
      <c r="G57" s="386"/>
      <c r="H57" s="418" t="str">
        <f>IFERROR(VLOOKUP(Tabla1[[#This Row],[Código_Actividad]],'Formulario PPGR2'!$H$7:$I$1048576,2,FALSE),"")</f>
        <v/>
      </c>
      <c r="I57" s="517"/>
      <c r="J57" s="388"/>
      <c r="K57" s="388" t="str">
        <f>IFERROR(VLOOKUP($J57,[6]LSIns!$B$5:$C$45,2,FALSE),"")</f>
        <v/>
      </c>
      <c r="L57" s="543"/>
      <c r="M57" s="475" t="str">
        <f>IFERROR(VLOOKUP($L57,Insumos!$D$2:$G$518,2,FALSE),"")</f>
        <v/>
      </c>
      <c r="N57" s="545"/>
      <c r="O57" s="476" t="str">
        <f>IFERROR(VLOOKUP($L57,Insumos!$D$2:$G$518,3,FALSE),"")</f>
        <v/>
      </c>
      <c r="P57" s="476" t="e">
        <f>+Tabla1[[#This Row],[Precio Unitario]]*Tabla1[[#This Row],[Cantidad de Insumos]]</f>
        <v>#VALUE!</v>
      </c>
      <c r="Q57" s="476" t="str">
        <f>IFERROR(VLOOKUP($L57,Insumos!$D$2:$G$518,4,FALSE),"")</f>
        <v/>
      </c>
      <c r="R57" s="475"/>
      <c r="S57" s="513"/>
      <c r="T57" s="513"/>
    </row>
    <row r="58" spans="2:20" x14ac:dyDescent="0.25">
      <c r="B58" s="477" t="str">
        <f>IF(Tabla1[[#This Row],[Código_Actividad]]="","",CONCATENATE(Tabla1[[#This Row],[POA]],".",Tabla1[[#This Row],[SRS]],".",Tabla1[[#This Row],[AREA]],".",Tabla1[[#This Row],[TIPO]]))</f>
        <v/>
      </c>
      <c r="C58" s="477" t="str">
        <f>IF(Tabla1[[#This Row],[Código_Actividad]]="","",'Formulario PPGR1'!#REF!)</f>
        <v/>
      </c>
      <c r="D58" s="477" t="str">
        <f>IF(Tabla1[[#This Row],[Código_Actividad]]="","",'Formulario PPGR1'!#REF!)</f>
        <v/>
      </c>
      <c r="E58" s="477" t="str">
        <f>IF(Tabla1[[#This Row],[Código_Actividad]]="","",'Formulario PPGR1'!#REF!)</f>
        <v/>
      </c>
      <c r="F58" s="477" t="str">
        <f>IF(Tabla1[[#This Row],[Código_Actividad]]="","",'Formulario PPGR1'!#REF!)</f>
        <v/>
      </c>
      <c r="G58" s="386"/>
      <c r="H58" s="418" t="str">
        <f>IFERROR(VLOOKUP(Tabla1[[#This Row],[Código_Actividad]],'Formulario PPGR2'!$H$7:$I$1048576,2,FALSE),"")</f>
        <v/>
      </c>
      <c r="I58" s="517"/>
      <c r="J58" s="388"/>
      <c r="K58" s="388" t="str">
        <f>IFERROR(VLOOKUP($J58,[6]LSIns!$B$5:$C$45,2,FALSE),"")</f>
        <v/>
      </c>
      <c r="L58" s="543"/>
      <c r="M58" s="475" t="str">
        <f>IFERROR(VLOOKUP($L58,Insumos!$D$2:$G$518,2,FALSE),"")</f>
        <v/>
      </c>
      <c r="N58" s="545"/>
      <c r="O58" s="476" t="str">
        <f>IFERROR(VLOOKUP($L58,Insumos!$D$2:$G$518,3,FALSE),"")</f>
        <v/>
      </c>
      <c r="P58" s="476" t="e">
        <f>+Tabla1[[#This Row],[Precio Unitario]]*Tabla1[[#This Row],[Cantidad de Insumos]]</f>
        <v>#VALUE!</v>
      </c>
      <c r="Q58" s="476" t="str">
        <f>IFERROR(VLOOKUP($L58,Insumos!$D$2:$G$518,4,FALSE),"")</f>
        <v/>
      </c>
      <c r="R58" s="475"/>
      <c r="S58" s="513"/>
      <c r="T58" s="513"/>
    </row>
    <row r="59" spans="2:20" x14ac:dyDescent="0.25">
      <c r="B59" s="477" t="str">
        <f>IF(Tabla1[[#This Row],[Código_Actividad]]="","",CONCATENATE(Tabla1[[#This Row],[POA]],".",Tabla1[[#This Row],[SRS]],".",Tabla1[[#This Row],[AREA]],".",Tabla1[[#This Row],[TIPO]]))</f>
        <v/>
      </c>
      <c r="C59" s="477" t="str">
        <f>IF(Tabla1[[#This Row],[Código_Actividad]]="","",'Formulario PPGR1'!#REF!)</f>
        <v/>
      </c>
      <c r="D59" s="477" t="str">
        <f>IF(Tabla1[[#This Row],[Código_Actividad]]="","",'Formulario PPGR1'!#REF!)</f>
        <v/>
      </c>
      <c r="E59" s="477" t="str">
        <f>IF(Tabla1[[#This Row],[Código_Actividad]]="","",'Formulario PPGR1'!#REF!)</f>
        <v/>
      </c>
      <c r="F59" s="477" t="str">
        <f>IF(Tabla1[[#This Row],[Código_Actividad]]="","",'Formulario PPGR1'!#REF!)</f>
        <v/>
      </c>
      <c r="G59" s="386"/>
      <c r="H59" s="418" t="str">
        <f>IFERROR(VLOOKUP(Tabla1[[#This Row],[Código_Actividad]],'Formulario PPGR2'!$H$7:$I$1048576,2,FALSE),"")</f>
        <v/>
      </c>
      <c r="I59" s="517"/>
      <c r="J59" s="388"/>
      <c r="K59" s="388" t="str">
        <f>IFERROR(VLOOKUP($J59,[6]LSIns!$B$5:$C$45,2,FALSE),"")</f>
        <v/>
      </c>
      <c r="L59" s="543"/>
      <c r="M59" s="475" t="str">
        <f>IFERROR(VLOOKUP($L59,Insumos!$D$2:$G$518,2,FALSE),"")</f>
        <v/>
      </c>
      <c r="N59" s="545"/>
      <c r="O59" s="476" t="str">
        <f>IFERROR(VLOOKUP($L59,Insumos!$D$2:$G$518,3,FALSE),"")</f>
        <v/>
      </c>
      <c r="P59" s="476" t="e">
        <f>+Tabla1[[#This Row],[Precio Unitario]]*Tabla1[[#This Row],[Cantidad de Insumos]]</f>
        <v>#VALUE!</v>
      </c>
      <c r="Q59" s="476" t="str">
        <f>IFERROR(VLOOKUP($L59,Insumos!$D$2:$G$518,4,FALSE),"")</f>
        <v/>
      </c>
      <c r="R59" s="475"/>
      <c r="S59" s="513"/>
      <c r="T59" s="513"/>
    </row>
    <row r="60" spans="2:20" x14ac:dyDescent="0.25">
      <c r="B60" s="477" t="str">
        <f>IF(Tabla1[[#This Row],[Código_Actividad]]="","",CONCATENATE(Tabla1[[#This Row],[POA]],".",Tabla1[[#This Row],[SRS]],".",Tabla1[[#This Row],[AREA]],".",Tabla1[[#This Row],[TIPO]]))</f>
        <v/>
      </c>
      <c r="C60" s="477" t="str">
        <f>IF(Tabla1[[#This Row],[Código_Actividad]]="","",'Formulario PPGR1'!#REF!)</f>
        <v/>
      </c>
      <c r="D60" s="477" t="str">
        <f>IF(Tabla1[[#This Row],[Código_Actividad]]="","",'Formulario PPGR1'!#REF!)</f>
        <v/>
      </c>
      <c r="E60" s="477" t="str">
        <f>IF(Tabla1[[#This Row],[Código_Actividad]]="","",'Formulario PPGR1'!#REF!)</f>
        <v/>
      </c>
      <c r="F60" s="477" t="str">
        <f>IF(Tabla1[[#This Row],[Código_Actividad]]="","",'Formulario PPGR1'!#REF!)</f>
        <v/>
      </c>
      <c r="G60" s="386"/>
      <c r="H60" s="418" t="str">
        <f>IFERROR(VLOOKUP(Tabla1[[#This Row],[Código_Actividad]],'Formulario PPGR2'!$H$7:$I$1048576,2,FALSE),"")</f>
        <v/>
      </c>
      <c r="I60" s="517"/>
      <c r="J60" s="388"/>
      <c r="K60" s="388" t="str">
        <f>IFERROR(VLOOKUP($J60,[6]LSIns!$B$5:$C$45,2,FALSE),"")</f>
        <v/>
      </c>
      <c r="L60" s="543"/>
      <c r="M60" s="475" t="str">
        <f>IFERROR(VLOOKUP($L60,Insumos!$D$2:$G$518,2,FALSE),"")</f>
        <v/>
      </c>
      <c r="N60" s="545"/>
      <c r="O60" s="476" t="str">
        <f>IFERROR(VLOOKUP($L60,Insumos!$D$2:$G$518,3,FALSE),"")</f>
        <v/>
      </c>
      <c r="P60" s="476" t="e">
        <f>+Tabla1[[#This Row],[Precio Unitario]]*Tabla1[[#This Row],[Cantidad de Insumos]]</f>
        <v>#VALUE!</v>
      </c>
      <c r="Q60" s="476" t="str">
        <f>IFERROR(VLOOKUP($L60,Insumos!$D$2:$G$518,4,FALSE),"")</f>
        <v/>
      </c>
      <c r="R60" s="475"/>
      <c r="S60" s="513"/>
      <c r="T60" s="513"/>
    </row>
    <row r="61" spans="2:20" x14ac:dyDescent="0.25">
      <c r="B61" s="477" t="str">
        <f>IF(Tabla1[[#This Row],[Código_Actividad]]="","",CONCATENATE(Tabla1[[#This Row],[POA]],".",Tabla1[[#This Row],[SRS]],".",Tabla1[[#This Row],[AREA]],".",Tabla1[[#This Row],[TIPO]]))</f>
        <v/>
      </c>
      <c r="C61" s="477" t="str">
        <f>IF(Tabla1[[#This Row],[Código_Actividad]]="","",'Formulario PPGR1'!#REF!)</f>
        <v/>
      </c>
      <c r="D61" s="477" t="str">
        <f>IF(Tabla1[[#This Row],[Código_Actividad]]="","",'Formulario PPGR1'!#REF!)</f>
        <v/>
      </c>
      <c r="E61" s="477" t="str">
        <f>IF(Tabla1[[#This Row],[Código_Actividad]]="","",'Formulario PPGR1'!#REF!)</f>
        <v/>
      </c>
      <c r="F61" s="477" t="str">
        <f>IF(Tabla1[[#This Row],[Código_Actividad]]="","",'Formulario PPGR1'!#REF!)</f>
        <v/>
      </c>
      <c r="G61" s="386"/>
      <c r="H61" s="418" t="str">
        <f>IFERROR(VLOOKUP(Tabla1[[#This Row],[Código_Actividad]],'Formulario PPGR2'!$H$7:$I$1048576,2,FALSE),"")</f>
        <v/>
      </c>
      <c r="I61" s="517"/>
      <c r="J61" s="388"/>
      <c r="K61" s="451" t="str">
        <f>IFERROR(VLOOKUP($J61,[6]LSIns!$B$5:$C$45,2,FALSE),"")</f>
        <v/>
      </c>
      <c r="L61" s="543"/>
      <c r="M61" s="475" t="str">
        <f>IFERROR(VLOOKUP($L61,Insumos!$D$2:$G$518,2,FALSE),"")</f>
        <v/>
      </c>
      <c r="N61" s="545"/>
      <c r="O61" s="476" t="str">
        <f>IFERROR(VLOOKUP($L61,Insumos!$D$2:$G$518,3,FALSE),"")</f>
        <v/>
      </c>
      <c r="P61" s="476" t="e">
        <f>+Tabla1[[#This Row],[Precio Unitario]]*Tabla1[[#This Row],[Cantidad de Insumos]]</f>
        <v>#VALUE!</v>
      </c>
      <c r="Q61" s="476" t="str">
        <f>IFERROR(VLOOKUP($L61,Insumos!$D$2:$G$518,4,FALSE),"")</f>
        <v/>
      </c>
      <c r="R61" s="475"/>
      <c r="S61" s="513"/>
      <c r="T61" s="513"/>
    </row>
    <row r="62" spans="2:20" x14ac:dyDescent="0.25">
      <c r="B62" s="477" t="str">
        <f>IF(Tabla1[[#This Row],[Código_Actividad]]="","",CONCATENATE(Tabla1[[#This Row],[POA]],".",Tabla1[[#This Row],[SRS]],".",Tabla1[[#This Row],[AREA]],".",Tabla1[[#This Row],[TIPO]]))</f>
        <v/>
      </c>
      <c r="C62" s="477" t="str">
        <f>IF(Tabla1[[#This Row],[Código_Actividad]]="","",'Formulario PPGR1'!#REF!)</f>
        <v/>
      </c>
      <c r="D62" s="477" t="str">
        <f>IF(Tabla1[[#This Row],[Código_Actividad]]="","",'Formulario PPGR1'!#REF!)</f>
        <v/>
      </c>
      <c r="E62" s="477" t="str">
        <f>IF(Tabla1[[#This Row],[Código_Actividad]]="","",'Formulario PPGR1'!#REF!)</f>
        <v/>
      </c>
      <c r="F62" s="477" t="str">
        <f>IF(Tabla1[[#This Row],[Código_Actividad]]="","",'Formulario PPGR1'!#REF!)</f>
        <v/>
      </c>
      <c r="G62" s="386"/>
      <c r="H62" s="418" t="str">
        <f>IFERROR(VLOOKUP(Tabla1[[#This Row],[Código_Actividad]],'Formulario PPGR2'!$H$7:$I$1048576,2,FALSE),"")</f>
        <v/>
      </c>
      <c r="I62" s="517"/>
      <c r="J62" s="388"/>
      <c r="K62" s="451" t="str">
        <f>IFERROR(VLOOKUP($J62,[6]LSIns!$B$5:$C$45,2,FALSE),"")</f>
        <v/>
      </c>
      <c r="L62" s="543"/>
      <c r="M62" s="475" t="str">
        <f>IFERROR(VLOOKUP($L62,Insumos!$D$2:$G$518,2,FALSE),"")</f>
        <v/>
      </c>
      <c r="N62" s="545"/>
      <c r="O62" s="476" t="str">
        <f>IFERROR(VLOOKUP($L62,Insumos!$D$2:$G$518,3,FALSE),"")</f>
        <v/>
      </c>
      <c r="P62" s="476" t="e">
        <f>+Tabla1[[#This Row],[Precio Unitario]]*Tabla1[[#This Row],[Cantidad de Insumos]]</f>
        <v>#VALUE!</v>
      </c>
      <c r="Q62" s="476" t="str">
        <f>IFERROR(VLOOKUP($L62,Insumos!$D$2:$G$518,4,FALSE),"")</f>
        <v/>
      </c>
      <c r="R62" s="475"/>
      <c r="S62" s="513"/>
      <c r="T62" s="513"/>
    </row>
    <row r="63" spans="2:20" x14ac:dyDescent="0.25">
      <c r="B63" s="477" t="str">
        <f>IF(Tabla1[[#This Row],[Código_Actividad]]="","",CONCATENATE(Tabla1[[#This Row],[POA]],".",Tabla1[[#This Row],[SRS]],".",Tabla1[[#This Row],[AREA]],".",Tabla1[[#This Row],[TIPO]]))</f>
        <v/>
      </c>
      <c r="C63" s="477" t="str">
        <f>IF(Tabla1[[#This Row],[Código_Actividad]]="","",'Formulario PPGR1'!#REF!)</f>
        <v/>
      </c>
      <c r="D63" s="477" t="str">
        <f>IF(Tabla1[[#This Row],[Código_Actividad]]="","",'Formulario PPGR1'!#REF!)</f>
        <v/>
      </c>
      <c r="E63" s="477" t="str">
        <f>IF(Tabla1[[#This Row],[Código_Actividad]]="","",'Formulario PPGR1'!#REF!)</f>
        <v/>
      </c>
      <c r="F63" s="477" t="str">
        <f>IF(Tabla1[[#This Row],[Código_Actividad]]="","",'Formulario PPGR1'!#REF!)</f>
        <v/>
      </c>
      <c r="G63" s="386"/>
      <c r="H63" s="418" t="str">
        <f>IFERROR(VLOOKUP(Tabla1[[#This Row],[Código_Actividad]],'Formulario PPGR2'!$H$7:$I$1048576,2,FALSE),"")</f>
        <v/>
      </c>
      <c r="I63" s="517"/>
      <c r="J63" s="388"/>
      <c r="K63" s="388" t="str">
        <f>IFERROR(VLOOKUP($J63,[6]LSIns!$B$5:$C$45,2,FALSE),"")</f>
        <v/>
      </c>
      <c r="L63" s="543"/>
      <c r="M63" s="475" t="str">
        <f>IFERROR(VLOOKUP($L63,Insumos!$D$2:$G$518,2,FALSE),"")</f>
        <v/>
      </c>
      <c r="N63" s="545"/>
      <c r="O63" s="476" t="str">
        <f>IFERROR(VLOOKUP($L63,Insumos!$D$2:$G$518,3,FALSE),"")</f>
        <v/>
      </c>
      <c r="P63" s="476" t="e">
        <f>+Tabla1[[#This Row],[Precio Unitario]]*Tabla1[[#This Row],[Cantidad de Insumos]]</f>
        <v>#VALUE!</v>
      </c>
      <c r="Q63" s="476" t="str">
        <f>IFERROR(VLOOKUP($L63,Insumos!$D$2:$G$518,4,FALSE),"")</f>
        <v/>
      </c>
      <c r="R63" s="475"/>
      <c r="S63" s="513"/>
      <c r="T63" s="513"/>
    </row>
    <row r="64" spans="2:20" x14ac:dyDescent="0.25">
      <c r="B64" s="477" t="str">
        <f>IF(Tabla1[[#This Row],[Código_Actividad]]="","",CONCATENATE(Tabla1[[#This Row],[POA]],".",Tabla1[[#This Row],[SRS]],".",Tabla1[[#This Row],[AREA]],".",Tabla1[[#This Row],[TIPO]]))</f>
        <v/>
      </c>
      <c r="C64" s="477" t="str">
        <f>IF(Tabla1[[#This Row],[Código_Actividad]]="","",'Formulario PPGR1'!#REF!)</f>
        <v/>
      </c>
      <c r="D64" s="477" t="str">
        <f>IF(Tabla1[[#This Row],[Código_Actividad]]="","",'Formulario PPGR1'!#REF!)</f>
        <v/>
      </c>
      <c r="E64" s="477" t="str">
        <f>IF(Tabla1[[#This Row],[Código_Actividad]]="","",'Formulario PPGR1'!#REF!)</f>
        <v/>
      </c>
      <c r="F64" s="477" t="str">
        <f>IF(Tabla1[[#This Row],[Código_Actividad]]="","",'Formulario PPGR1'!#REF!)</f>
        <v/>
      </c>
      <c r="G64" s="386"/>
      <c r="H64" s="418" t="str">
        <f>IFERROR(VLOOKUP(Tabla1[[#This Row],[Código_Actividad]],'Formulario PPGR2'!$H$7:$I$1048576,2,FALSE),"")</f>
        <v/>
      </c>
      <c r="I64" s="517"/>
      <c r="J64" s="388"/>
      <c r="K64" s="451" t="str">
        <f>IFERROR(VLOOKUP($J64,[6]LSIns!$B$5:$C$45,2,FALSE),"")</f>
        <v/>
      </c>
      <c r="L64" s="543"/>
      <c r="M64" s="475" t="str">
        <f>IFERROR(VLOOKUP($L64,Insumos!$D$2:$G$518,2,FALSE),"")</f>
        <v/>
      </c>
      <c r="N64" s="545"/>
      <c r="O64" s="476" t="str">
        <f>IFERROR(VLOOKUP($L64,Insumos!$D$2:$G$518,3,FALSE),"")</f>
        <v/>
      </c>
      <c r="P64" s="476" t="e">
        <f>+Tabla1[[#This Row],[Precio Unitario]]*Tabla1[[#This Row],[Cantidad de Insumos]]</f>
        <v>#VALUE!</v>
      </c>
      <c r="Q64" s="476" t="str">
        <f>IFERROR(VLOOKUP($L64,Insumos!$D$2:$G$518,4,FALSE),"")</f>
        <v/>
      </c>
      <c r="R64" s="475"/>
      <c r="S64" s="513"/>
      <c r="T64" s="513"/>
    </row>
    <row r="65" spans="2:20" x14ac:dyDescent="0.25">
      <c r="B65" s="477" t="str">
        <f>IF(Tabla1[[#This Row],[Código_Actividad]]="","",CONCATENATE(Tabla1[[#This Row],[POA]],".",Tabla1[[#This Row],[SRS]],".",Tabla1[[#This Row],[AREA]],".",Tabla1[[#This Row],[TIPO]]))</f>
        <v/>
      </c>
      <c r="C65" s="477" t="str">
        <f>IF(Tabla1[[#This Row],[Código_Actividad]]="","",'Formulario PPGR1'!#REF!)</f>
        <v/>
      </c>
      <c r="D65" s="477" t="str">
        <f>IF(Tabla1[[#This Row],[Código_Actividad]]="","",'Formulario PPGR1'!#REF!)</f>
        <v/>
      </c>
      <c r="E65" s="477" t="str">
        <f>IF(Tabla1[[#This Row],[Código_Actividad]]="","",'Formulario PPGR1'!#REF!)</f>
        <v/>
      </c>
      <c r="F65" s="477" t="str">
        <f>IF(Tabla1[[#This Row],[Código_Actividad]]="","",'Formulario PPGR1'!#REF!)</f>
        <v/>
      </c>
      <c r="G65" s="386"/>
      <c r="H65" s="418" t="str">
        <f>IFERROR(VLOOKUP(Tabla1[[#This Row],[Código_Actividad]],'Formulario PPGR2'!$H$7:$I$1048576,2,FALSE),"")</f>
        <v/>
      </c>
      <c r="I65" s="517"/>
      <c r="J65" s="388"/>
      <c r="K65" s="451" t="str">
        <f>IFERROR(VLOOKUP($J65,[6]LSIns!$B$5:$C$45,2,FALSE),"")</f>
        <v/>
      </c>
      <c r="L65" s="543"/>
      <c r="M65" s="475" t="str">
        <f>IFERROR(VLOOKUP($L65,Insumos!$D$2:$G$518,2,FALSE),"")</f>
        <v/>
      </c>
      <c r="N65" s="545"/>
      <c r="O65" s="476" t="str">
        <f>IFERROR(VLOOKUP($L65,Insumos!$D$2:$G$518,3,FALSE),"")</f>
        <v/>
      </c>
      <c r="P65" s="476" t="e">
        <f>+Tabla1[[#This Row],[Precio Unitario]]*Tabla1[[#This Row],[Cantidad de Insumos]]</f>
        <v>#VALUE!</v>
      </c>
      <c r="Q65" s="476" t="str">
        <f>IFERROR(VLOOKUP($L65,Insumos!$D$2:$G$518,4,FALSE),"")</f>
        <v/>
      </c>
      <c r="R65" s="475"/>
      <c r="S65" s="513"/>
      <c r="T65" s="513"/>
    </row>
    <row r="66" spans="2:20" x14ac:dyDescent="0.25">
      <c r="B66" s="477" t="str">
        <f>IF(Tabla1[[#This Row],[Código_Actividad]]="","",CONCATENATE(Tabla1[[#This Row],[POA]],".",Tabla1[[#This Row],[SRS]],".",Tabla1[[#This Row],[AREA]],".",Tabla1[[#This Row],[TIPO]]))</f>
        <v/>
      </c>
      <c r="C66" s="477" t="str">
        <f>IF(Tabla1[[#This Row],[Código_Actividad]]="","",'Formulario PPGR1'!#REF!)</f>
        <v/>
      </c>
      <c r="D66" s="477" t="str">
        <f>IF(Tabla1[[#This Row],[Código_Actividad]]="","",'Formulario PPGR1'!#REF!)</f>
        <v/>
      </c>
      <c r="E66" s="477" t="str">
        <f>IF(Tabla1[[#This Row],[Código_Actividad]]="","",'Formulario PPGR1'!#REF!)</f>
        <v/>
      </c>
      <c r="F66" s="477" t="str">
        <f>IF(Tabla1[[#This Row],[Código_Actividad]]="","",'Formulario PPGR1'!#REF!)</f>
        <v/>
      </c>
      <c r="G66" s="386"/>
      <c r="H66" s="418" t="str">
        <f>IFERROR(VLOOKUP(Tabla1[[#This Row],[Código_Actividad]],'Formulario PPGR2'!$H$7:$I$1048576,2,FALSE),"")</f>
        <v/>
      </c>
      <c r="I66" s="517"/>
      <c r="J66" s="388"/>
      <c r="K66" s="451" t="str">
        <f>IFERROR(VLOOKUP($J66,[6]LSIns!$B$5:$C$45,2,FALSE),"")</f>
        <v/>
      </c>
      <c r="L66" s="543"/>
      <c r="M66" s="475" t="str">
        <f>IFERROR(VLOOKUP($L66,Insumos!$D$2:$G$518,2,FALSE),"")</f>
        <v/>
      </c>
      <c r="N66" s="545"/>
      <c r="O66" s="476" t="str">
        <f>IFERROR(VLOOKUP($L66,Insumos!$D$2:$G$518,3,FALSE),"")</f>
        <v/>
      </c>
      <c r="P66" s="476" t="e">
        <f>+Tabla1[[#This Row],[Precio Unitario]]*Tabla1[[#This Row],[Cantidad de Insumos]]</f>
        <v>#VALUE!</v>
      </c>
      <c r="Q66" s="476" t="str">
        <f>IFERROR(VLOOKUP($L66,Insumos!$D$2:$G$518,4,FALSE),"")</f>
        <v/>
      </c>
      <c r="R66" s="475"/>
      <c r="S66" s="513"/>
      <c r="T66" s="513"/>
    </row>
    <row r="67" spans="2:20" x14ac:dyDescent="0.25">
      <c r="B67" s="477" t="str">
        <f>IF(Tabla1[[#This Row],[Código_Actividad]]="","",CONCATENATE(Tabla1[[#This Row],[POA]],".",Tabla1[[#This Row],[SRS]],".",Tabla1[[#This Row],[AREA]],".",Tabla1[[#This Row],[TIPO]]))</f>
        <v/>
      </c>
      <c r="C67" s="477" t="str">
        <f>IF(Tabla1[[#This Row],[Código_Actividad]]="","",'Formulario PPGR1'!#REF!)</f>
        <v/>
      </c>
      <c r="D67" s="477" t="str">
        <f>IF(Tabla1[[#This Row],[Código_Actividad]]="","",'Formulario PPGR1'!#REF!)</f>
        <v/>
      </c>
      <c r="E67" s="477" t="str">
        <f>IF(Tabla1[[#This Row],[Código_Actividad]]="","",'Formulario PPGR1'!#REF!)</f>
        <v/>
      </c>
      <c r="F67" s="477" t="str">
        <f>IF(Tabla1[[#This Row],[Código_Actividad]]="","",'Formulario PPGR1'!#REF!)</f>
        <v/>
      </c>
      <c r="G67" s="386"/>
      <c r="H67" s="418" t="str">
        <f>IFERROR(VLOOKUP(Tabla1[[#This Row],[Código_Actividad]],'Formulario PPGR2'!$H$7:$I$1048576,2,FALSE),"")</f>
        <v/>
      </c>
      <c r="I67" s="453"/>
      <c r="J67" s="388"/>
      <c r="K67" s="388" t="str">
        <f>IFERROR(VLOOKUP($J67,[6]LSIns!$B$5:$C$45,2,FALSE),"")</f>
        <v/>
      </c>
      <c r="L67" s="543"/>
      <c r="M67" s="475" t="str">
        <f>IFERROR(VLOOKUP($L67,Insumos!$D$2:$G$518,2,FALSE),"")</f>
        <v/>
      </c>
      <c r="N67" s="545"/>
      <c r="O67" s="476" t="str">
        <f>IFERROR(VLOOKUP($L67,Insumos!$D$2:$G$518,3,FALSE),"")</f>
        <v/>
      </c>
      <c r="P67" s="476" t="e">
        <f>+Tabla1[[#This Row],[Precio Unitario]]*Tabla1[[#This Row],[Cantidad de Insumos]]</f>
        <v>#VALUE!</v>
      </c>
      <c r="Q67" s="476" t="str">
        <f>IFERROR(VLOOKUP($L67,Insumos!$D$2:$G$518,4,FALSE),"")</f>
        <v/>
      </c>
      <c r="R67" s="475"/>
      <c r="S67" s="513"/>
      <c r="T67" s="513"/>
    </row>
    <row r="68" spans="2:20" x14ac:dyDescent="0.25">
      <c r="B68" s="477" t="str">
        <f>IF(Tabla1[[#This Row],[Código_Actividad]]="","",CONCATENATE(Tabla1[[#This Row],[POA]],".",Tabla1[[#This Row],[SRS]],".",Tabla1[[#This Row],[AREA]],".",Tabla1[[#This Row],[TIPO]]))</f>
        <v/>
      </c>
      <c r="C68" s="477" t="str">
        <f>IF(Tabla1[[#This Row],[Código_Actividad]]="","",'Formulario PPGR1'!#REF!)</f>
        <v/>
      </c>
      <c r="D68" s="477" t="str">
        <f>IF(Tabla1[[#This Row],[Código_Actividad]]="","",'Formulario PPGR1'!#REF!)</f>
        <v/>
      </c>
      <c r="E68" s="477" t="str">
        <f>IF(Tabla1[[#This Row],[Código_Actividad]]="","",'Formulario PPGR1'!#REF!)</f>
        <v/>
      </c>
      <c r="F68" s="477" t="str">
        <f>IF(Tabla1[[#This Row],[Código_Actividad]]="","",'Formulario PPGR1'!#REF!)</f>
        <v/>
      </c>
      <c r="G68" s="386"/>
      <c r="H68" s="418" t="str">
        <f>IFERROR(VLOOKUP(Tabla1[[#This Row],[Código_Actividad]],'Formulario PPGR2'!$H$7:$I$1048576,2,FALSE),"")</f>
        <v/>
      </c>
      <c r="I68" s="517"/>
      <c r="J68" s="388"/>
      <c r="K68" s="451" t="str">
        <f>IFERROR(VLOOKUP($J68,[6]LSIns!$B$5:$C$45,2,FALSE),"")</f>
        <v/>
      </c>
      <c r="L68" s="543"/>
      <c r="M68" s="475" t="str">
        <f>IFERROR(VLOOKUP($L68,Insumos!$D$2:$G$518,2,FALSE),"")</f>
        <v/>
      </c>
      <c r="N68" s="545"/>
      <c r="O68" s="476" t="str">
        <f>IFERROR(VLOOKUP($L68,Insumos!$D$2:$G$518,3,FALSE),"")</f>
        <v/>
      </c>
      <c r="P68" s="476" t="e">
        <f>+Tabla1[[#This Row],[Precio Unitario]]*Tabla1[[#This Row],[Cantidad de Insumos]]</f>
        <v>#VALUE!</v>
      </c>
      <c r="Q68" s="476" t="str">
        <f>IFERROR(VLOOKUP($L68,Insumos!$D$2:$G$518,4,FALSE),"")</f>
        <v/>
      </c>
      <c r="R68" s="475"/>
      <c r="S68" s="513"/>
      <c r="T68" s="513"/>
    </row>
    <row r="69" spans="2:20" x14ac:dyDescent="0.25">
      <c r="B69" s="477" t="str">
        <f>IF(Tabla1[[#This Row],[Código_Actividad]]="","",CONCATENATE(Tabla1[[#This Row],[POA]],".",Tabla1[[#This Row],[SRS]],".",Tabla1[[#This Row],[AREA]],".",Tabla1[[#This Row],[TIPO]]))</f>
        <v/>
      </c>
      <c r="C69" s="477" t="str">
        <f>IF(Tabla1[[#This Row],[Código_Actividad]]="","",'Formulario PPGR1'!#REF!)</f>
        <v/>
      </c>
      <c r="D69" s="477" t="str">
        <f>IF(Tabla1[[#This Row],[Código_Actividad]]="","",'Formulario PPGR1'!#REF!)</f>
        <v/>
      </c>
      <c r="E69" s="477" t="str">
        <f>IF(Tabla1[[#This Row],[Código_Actividad]]="","",'Formulario PPGR1'!#REF!)</f>
        <v/>
      </c>
      <c r="F69" s="477" t="str">
        <f>IF(Tabla1[[#This Row],[Código_Actividad]]="","",'Formulario PPGR1'!#REF!)</f>
        <v/>
      </c>
      <c r="G69" s="386"/>
      <c r="H69" s="418" t="str">
        <f>IFERROR(VLOOKUP(Tabla1[[#This Row],[Código_Actividad]],'Formulario PPGR2'!$H$7:$I$1048576,2,FALSE),"")</f>
        <v/>
      </c>
      <c r="I69" s="453"/>
      <c r="J69" s="388"/>
      <c r="K69" s="451" t="str">
        <f>IFERROR(VLOOKUP($J69,[6]LSIns!$B$5:$C$45,2,FALSE),"")</f>
        <v/>
      </c>
      <c r="L69" s="543"/>
      <c r="M69" s="475" t="str">
        <f>IFERROR(VLOOKUP($L69,Insumos!$D$2:$G$518,2,FALSE),"")</f>
        <v/>
      </c>
      <c r="N69" s="545"/>
      <c r="O69" s="476" t="str">
        <f>IFERROR(VLOOKUP($L69,Insumos!$D$2:$G$518,3,FALSE),"")</f>
        <v/>
      </c>
      <c r="P69" s="476" t="e">
        <f>+Tabla1[[#This Row],[Precio Unitario]]*Tabla1[[#This Row],[Cantidad de Insumos]]</f>
        <v>#VALUE!</v>
      </c>
      <c r="Q69" s="476" t="str">
        <f>IFERROR(VLOOKUP($L69,Insumos!$D$2:$G$518,4,FALSE),"")</f>
        <v/>
      </c>
      <c r="R69" s="475"/>
      <c r="S69" s="513"/>
      <c r="T69" s="513"/>
    </row>
    <row r="70" spans="2:20" x14ac:dyDescent="0.25">
      <c r="B70" s="477" t="str">
        <f>IF(Tabla1[[#This Row],[Código_Actividad]]="","",CONCATENATE(Tabla1[[#This Row],[POA]],".",Tabla1[[#This Row],[SRS]],".",Tabla1[[#This Row],[AREA]],".",Tabla1[[#This Row],[TIPO]]))</f>
        <v/>
      </c>
      <c r="C70" s="477" t="str">
        <f>IF(Tabla1[[#This Row],[Código_Actividad]]="","",'Formulario PPGR1'!#REF!)</f>
        <v/>
      </c>
      <c r="D70" s="477" t="str">
        <f>IF(Tabla1[[#This Row],[Código_Actividad]]="","",'Formulario PPGR1'!#REF!)</f>
        <v/>
      </c>
      <c r="E70" s="477" t="str">
        <f>IF(Tabla1[[#This Row],[Código_Actividad]]="","",'Formulario PPGR1'!#REF!)</f>
        <v/>
      </c>
      <c r="F70" s="477" t="str">
        <f>IF(Tabla1[[#This Row],[Código_Actividad]]="","",'Formulario PPGR1'!#REF!)</f>
        <v/>
      </c>
      <c r="G70" s="386"/>
      <c r="H70" s="418" t="str">
        <f>IFERROR(VLOOKUP(Tabla1[[#This Row],[Código_Actividad]],'Formulario PPGR2'!$H$7:$I$1048576,2,FALSE),"")</f>
        <v/>
      </c>
      <c r="I70" s="453"/>
      <c r="J70" s="388"/>
      <c r="K70" s="451" t="str">
        <f>IFERROR(VLOOKUP($J70,[6]LSIns!$B$5:$C$45,2,FALSE),"")</f>
        <v/>
      </c>
      <c r="L70" s="543"/>
      <c r="M70" s="475" t="str">
        <f>IFERROR(VLOOKUP($L70,Insumos!$D$2:$G$518,2,FALSE),"")</f>
        <v/>
      </c>
      <c r="N70" s="545"/>
      <c r="O70" s="476" t="str">
        <f>IFERROR(VLOOKUP($L70,Insumos!$D$2:$G$518,3,FALSE),"")</f>
        <v/>
      </c>
      <c r="P70" s="476" t="e">
        <f>+Tabla1[[#This Row],[Precio Unitario]]*Tabla1[[#This Row],[Cantidad de Insumos]]</f>
        <v>#VALUE!</v>
      </c>
      <c r="Q70" s="476" t="str">
        <f>IFERROR(VLOOKUP($L70,Insumos!$D$2:$G$518,4,FALSE),"")</f>
        <v/>
      </c>
      <c r="R70" s="475"/>
      <c r="S70" s="513"/>
      <c r="T70" s="513"/>
    </row>
    <row r="71" spans="2:20" x14ac:dyDescent="0.25">
      <c r="B71" s="477" t="str">
        <f>IF(Tabla1[[#This Row],[Código_Actividad]]="","",CONCATENATE(Tabla1[[#This Row],[POA]],".",Tabla1[[#This Row],[SRS]],".",Tabla1[[#This Row],[AREA]],".",Tabla1[[#This Row],[TIPO]]))</f>
        <v/>
      </c>
      <c r="C71" s="477" t="str">
        <f>IF(Tabla1[[#This Row],[Código_Actividad]]="","",'Formulario PPGR1'!#REF!)</f>
        <v/>
      </c>
      <c r="D71" s="477" t="str">
        <f>IF(Tabla1[[#This Row],[Código_Actividad]]="","",'Formulario PPGR1'!#REF!)</f>
        <v/>
      </c>
      <c r="E71" s="477" t="str">
        <f>IF(Tabla1[[#This Row],[Código_Actividad]]="","",'Formulario PPGR1'!#REF!)</f>
        <v/>
      </c>
      <c r="F71" s="477" t="str">
        <f>IF(Tabla1[[#This Row],[Código_Actividad]]="","",'Formulario PPGR1'!#REF!)</f>
        <v/>
      </c>
      <c r="G71" s="386"/>
      <c r="H71" s="418" t="str">
        <f>IFERROR(VLOOKUP(Tabla1[[#This Row],[Código_Actividad]],'Formulario PPGR2'!$H$7:$I$1048576,2,FALSE),"")</f>
        <v/>
      </c>
      <c r="I71" s="453"/>
      <c r="J71" s="388"/>
      <c r="K71" s="451" t="str">
        <f>IFERROR(VLOOKUP($J71,[6]LSIns!$B$5:$C$45,2,FALSE),"")</f>
        <v/>
      </c>
      <c r="L71" s="543"/>
      <c r="M71" s="475" t="str">
        <f>IFERROR(VLOOKUP($L71,Insumos!$D$2:$G$518,2,FALSE),"")</f>
        <v/>
      </c>
      <c r="N71" s="545"/>
      <c r="O71" s="476" t="str">
        <f>IFERROR(VLOOKUP($L71,Insumos!$D$2:$G$518,3,FALSE),"")</f>
        <v/>
      </c>
      <c r="P71" s="476" t="e">
        <f>+Tabla1[[#This Row],[Precio Unitario]]*Tabla1[[#This Row],[Cantidad de Insumos]]</f>
        <v>#VALUE!</v>
      </c>
      <c r="Q71" s="476" t="str">
        <f>IFERROR(VLOOKUP($L71,Insumos!$D$2:$G$518,4,FALSE),"")</f>
        <v/>
      </c>
      <c r="R71" s="475"/>
      <c r="S71" s="513"/>
      <c r="T71" s="513"/>
    </row>
    <row r="72" spans="2:20" x14ac:dyDescent="0.25">
      <c r="B72" s="477" t="str">
        <f>IF(Tabla1[[#This Row],[Código_Actividad]]="","",CONCATENATE(Tabla1[[#This Row],[POA]],".",Tabla1[[#This Row],[SRS]],".",Tabla1[[#This Row],[AREA]],".",Tabla1[[#This Row],[TIPO]]))</f>
        <v/>
      </c>
      <c r="C72" s="477" t="str">
        <f>IF(Tabla1[[#This Row],[Código_Actividad]]="","",'Formulario PPGR1'!#REF!)</f>
        <v/>
      </c>
      <c r="D72" s="477" t="str">
        <f>IF(Tabla1[[#This Row],[Código_Actividad]]="","",'Formulario PPGR1'!#REF!)</f>
        <v/>
      </c>
      <c r="E72" s="477" t="str">
        <f>IF(Tabla1[[#This Row],[Código_Actividad]]="","",'Formulario PPGR1'!#REF!)</f>
        <v/>
      </c>
      <c r="F72" s="477" t="str">
        <f>IF(Tabla1[[#This Row],[Código_Actividad]]="","",'Formulario PPGR1'!#REF!)</f>
        <v/>
      </c>
      <c r="G72" s="386"/>
      <c r="H72" s="418" t="str">
        <f>IFERROR(VLOOKUP(Tabla1[[#This Row],[Código_Actividad]],'Formulario PPGR2'!$H$7:$I$1048576,2,FALSE),"")</f>
        <v/>
      </c>
      <c r="I72" s="453"/>
      <c r="J72" s="388"/>
      <c r="K72" s="451" t="str">
        <f>IFERROR(VLOOKUP($J72,[6]LSIns!$B$5:$C$45,2,FALSE),"")</f>
        <v/>
      </c>
      <c r="L72" s="543"/>
      <c r="M72" s="475" t="str">
        <f>IFERROR(VLOOKUP($L72,Insumos!$D$2:$G$518,2,FALSE),"")</f>
        <v/>
      </c>
      <c r="N72" s="545"/>
      <c r="O72" s="476" t="str">
        <f>IFERROR(VLOOKUP($L72,Insumos!$D$2:$G$518,3,FALSE),"")</f>
        <v/>
      </c>
      <c r="P72" s="476" t="e">
        <f>+Tabla1[[#This Row],[Precio Unitario]]*Tabla1[[#This Row],[Cantidad de Insumos]]</f>
        <v>#VALUE!</v>
      </c>
      <c r="Q72" s="476" t="str">
        <f>IFERROR(VLOOKUP($L72,Insumos!$D$2:$G$518,4,FALSE),"")</f>
        <v/>
      </c>
      <c r="R72" s="475"/>
      <c r="S72" s="513"/>
      <c r="T72" s="513"/>
    </row>
    <row r="73" spans="2:20" x14ac:dyDescent="0.25">
      <c r="B73" s="477" t="str">
        <f>IF(Tabla1[[#This Row],[Código_Actividad]]="","",CONCATENATE(Tabla1[[#This Row],[POA]],".",Tabla1[[#This Row],[SRS]],".",Tabla1[[#This Row],[AREA]],".",Tabla1[[#This Row],[TIPO]]))</f>
        <v/>
      </c>
      <c r="C73" s="477" t="str">
        <f>IF(Tabla1[[#This Row],[Código_Actividad]]="","",'Formulario PPGR1'!#REF!)</f>
        <v/>
      </c>
      <c r="D73" s="477" t="str">
        <f>IF(Tabla1[[#This Row],[Código_Actividad]]="","",'Formulario PPGR1'!#REF!)</f>
        <v/>
      </c>
      <c r="E73" s="477" t="str">
        <f>IF(Tabla1[[#This Row],[Código_Actividad]]="","",'Formulario PPGR1'!#REF!)</f>
        <v/>
      </c>
      <c r="F73" s="477" t="str">
        <f>IF(Tabla1[[#This Row],[Código_Actividad]]="","",'Formulario PPGR1'!#REF!)</f>
        <v/>
      </c>
      <c r="G73" s="386"/>
      <c r="H73" s="418" t="str">
        <f>IFERROR(VLOOKUP(Tabla1[[#This Row],[Código_Actividad]],'Formulario PPGR2'!$H$7:$I$1048576,2,FALSE),"")</f>
        <v/>
      </c>
      <c r="I73" s="453"/>
      <c r="J73" s="388"/>
      <c r="K73" s="451" t="str">
        <f>IFERROR(VLOOKUP($J73,[6]LSIns!$B$5:$C$45,2,FALSE),"")</f>
        <v/>
      </c>
      <c r="L73" s="543"/>
      <c r="M73" s="475" t="str">
        <f>IFERROR(VLOOKUP($L73,Insumos!$D$2:$G$518,2,FALSE),"")</f>
        <v/>
      </c>
      <c r="N73" s="545"/>
      <c r="O73" s="476" t="str">
        <f>IFERROR(VLOOKUP($L73,Insumos!$D$2:$G$518,3,FALSE),"")</f>
        <v/>
      </c>
      <c r="P73" s="476" t="e">
        <f>+Tabla1[[#This Row],[Precio Unitario]]*Tabla1[[#This Row],[Cantidad de Insumos]]</f>
        <v>#VALUE!</v>
      </c>
      <c r="Q73" s="476" t="str">
        <f>IFERROR(VLOOKUP($L73,Insumos!$D$2:$G$518,4,FALSE),"")</f>
        <v/>
      </c>
      <c r="R73" s="475"/>
      <c r="S73" s="513"/>
      <c r="T73" s="513"/>
    </row>
    <row r="74" spans="2:20" x14ac:dyDescent="0.25">
      <c r="B74" s="477" t="str">
        <f>IF(Tabla1[[#This Row],[Código_Actividad]]="","",CONCATENATE(Tabla1[[#This Row],[POA]],".",Tabla1[[#This Row],[SRS]],".",Tabla1[[#This Row],[AREA]],".",Tabla1[[#This Row],[TIPO]]))</f>
        <v/>
      </c>
      <c r="C74" s="477" t="str">
        <f>IF(Tabla1[[#This Row],[Código_Actividad]]="","",'Formulario PPGR1'!#REF!)</f>
        <v/>
      </c>
      <c r="D74" s="477" t="str">
        <f>IF(Tabla1[[#This Row],[Código_Actividad]]="","",'Formulario PPGR1'!#REF!)</f>
        <v/>
      </c>
      <c r="E74" s="477" t="str">
        <f>IF(Tabla1[[#This Row],[Código_Actividad]]="","",'Formulario PPGR1'!#REF!)</f>
        <v/>
      </c>
      <c r="F74" s="477" t="str">
        <f>IF(Tabla1[[#This Row],[Código_Actividad]]="","",'Formulario PPGR1'!#REF!)</f>
        <v/>
      </c>
      <c r="G74" s="386"/>
      <c r="H74" s="418" t="str">
        <f>IFERROR(VLOOKUP(Tabla1[[#This Row],[Código_Actividad]],'Formulario PPGR2'!$H$7:$I$1048576,2,FALSE),"")</f>
        <v/>
      </c>
      <c r="I74" s="453"/>
      <c r="J74" s="388"/>
      <c r="K74" s="451" t="str">
        <f>IFERROR(VLOOKUP($J74,[6]LSIns!$B$5:$C$45,2,FALSE),"")</f>
        <v/>
      </c>
      <c r="L74" s="543"/>
      <c r="M74" s="475" t="str">
        <f>IFERROR(VLOOKUP($L74,Insumos!$D$2:$G$518,2,FALSE),"")</f>
        <v/>
      </c>
      <c r="N74" s="545"/>
      <c r="O74" s="476" t="str">
        <f>IFERROR(VLOOKUP($L74,Insumos!$D$2:$G$518,3,FALSE),"")</f>
        <v/>
      </c>
      <c r="P74" s="476" t="e">
        <f>+Tabla1[[#This Row],[Precio Unitario]]*Tabla1[[#This Row],[Cantidad de Insumos]]</f>
        <v>#VALUE!</v>
      </c>
      <c r="Q74" s="476" t="str">
        <f>IFERROR(VLOOKUP($L74,Insumos!$D$2:$G$518,4,FALSE),"")</f>
        <v/>
      </c>
      <c r="R74" s="475"/>
      <c r="S74" s="513"/>
      <c r="T74" s="513"/>
    </row>
    <row r="75" spans="2:20" x14ac:dyDescent="0.25">
      <c r="B75" s="477" t="str">
        <f>IF(Tabla1[[#This Row],[Código_Actividad]]="","",CONCATENATE(Tabla1[[#This Row],[POA]],".",Tabla1[[#This Row],[SRS]],".",Tabla1[[#This Row],[AREA]],".",Tabla1[[#This Row],[TIPO]]))</f>
        <v/>
      </c>
      <c r="C75" s="477" t="str">
        <f>IF(Tabla1[[#This Row],[Código_Actividad]]="","",'Formulario PPGR1'!#REF!)</f>
        <v/>
      </c>
      <c r="D75" s="477" t="str">
        <f>IF(Tabla1[[#This Row],[Código_Actividad]]="","",'Formulario PPGR1'!#REF!)</f>
        <v/>
      </c>
      <c r="E75" s="477" t="str">
        <f>IF(Tabla1[[#This Row],[Código_Actividad]]="","",'Formulario PPGR1'!#REF!)</f>
        <v/>
      </c>
      <c r="F75" s="477" t="str">
        <f>IF(Tabla1[[#This Row],[Código_Actividad]]="","",'Formulario PPGR1'!#REF!)</f>
        <v/>
      </c>
      <c r="G75" s="386"/>
      <c r="H75" s="418" t="str">
        <f>IFERROR(VLOOKUP(Tabla1[[#This Row],[Código_Actividad]],'Formulario PPGR2'!$H$7:$I$1048576,2,FALSE),"")</f>
        <v/>
      </c>
      <c r="I75" s="453"/>
      <c r="J75" s="388"/>
      <c r="K75" s="451" t="str">
        <f>IFERROR(VLOOKUP($J75,[6]LSIns!$B$5:$C$45,2,FALSE),"")</f>
        <v/>
      </c>
      <c r="L75" s="543"/>
      <c r="M75" s="475" t="str">
        <f>IFERROR(VLOOKUP($L75,Insumos!$D$2:$G$518,2,FALSE),"")</f>
        <v/>
      </c>
      <c r="N75" s="545"/>
      <c r="O75" s="476" t="str">
        <f>IFERROR(VLOOKUP($L75,Insumos!$D$2:$G$518,3,FALSE),"")</f>
        <v/>
      </c>
      <c r="P75" s="476" t="e">
        <f>+Tabla1[[#This Row],[Precio Unitario]]*Tabla1[[#This Row],[Cantidad de Insumos]]</f>
        <v>#VALUE!</v>
      </c>
      <c r="Q75" s="476" t="str">
        <f>IFERROR(VLOOKUP($L75,Insumos!$D$2:$G$518,4,FALSE),"")</f>
        <v/>
      </c>
      <c r="R75" s="475"/>
      <c r="S75" s="513"/>
      <c r="T75" s="513"/>
    </row>
    <row r="76" spans="2:20" x14ac:dyDescent="0.25">
      <c r="B76" s="477" t="str">
        <f>IF(Tabla1[[#This Row],[Código_Actividad]]="","",CONCATENATE(Tabla1[[#This Row],[POA]],".",Tabla1[[#This Row],[SRS]],".",Tabla1[[#This Row],[AREA]],".",Tabla1[[#This Row],[TIPO]]))</f>
        <v/>
      </c>
      <c r="C76" s="477" t="str">
        <f>IF(Tabla1[[#This Row],[Código_Actividad]]="","",'Formulario PPGR1'!#REF!)</f>
        <v/>
      </c>
      <c r="D76" s="477" t="str">
        <f>IF(Tabla1[[#This Row],[Código_Actividad]]="","",'Formulario PPGR1'!#REF!)</f>
        <v/>
      </c>
      <c r="E76" s="477" t="str">
        <f>IF(Tabla1[[#This Row],[Código_Actividad]]="","",'Formulario PPGR1'!#REF!)</f>
        <v/>
      </c>
      <c r="F76" s="477" t="str">
        <f>IF(Tabla1[[#This Row],[Código_Actividad]]="","",'Formulario PPGR1'!#REF!)</f>
        <v/>
      </c>
      <c r="G76" s="386"/>
      <c r="H76" s="418" t="str">
        <f>IFERROR(VLOOKUP(Tabla1[[#This Row],[Código_Actividad]],'Formulario PPGR2'!$H$7:$I$1048576,2,FALSE),"")</f>
        <v/>
      </c>
      <c r="I76" s="453"/>
      <c r="J76" s="388"/>
      <c r="K76" s="451" t="str">
        <f>IFERROR(VLOOKUP($J76,[6]LSIns!$B$5:$C$45,2,FALSE),"")</f>
        <v/>
      </c>
      <c r="L76" s="543"/>
      <c r="M76" s="475" t="str">
        <f>IFERROR(VLOOKUP($L76,Insumos!$D$2:$G$518,2,FALSE),"")</f>
        <v/>
      </c>
      <c r="N76" s="545"/>
      <c r="O76" s="476" t="str">
        <f>IFERROR(VLOOKUP($L76,Insumos!$D$2:$G$518,3,FALSE),"")</f>
        <v/>
      </c>
      <c r="P76" s="476" t="e">
        <f>+Tabla1[[#This Row],[Precio Unitario]]*Tabla1[[#This Row],[Cantidad de Insumos]]</f>
        <v>#VALUE!</v>
      </c>
      <c r="Q76" s="476" t="str">
        <f>IFERROR(VLOOKUP($L76,Insumos!$D$2:$G$518,4,FALSE),"")</f>
        <v/>
      </c>
      <c r="R76" s="475"/>
      <c r="S76" s="513"/>
      <c r="T76" s="513"/>
    </row>
    <row r="77" spans="2:20" x14ac:dyDescent="0.25">
      <c r="B77" s="477" t="str">
        <f>IF(Tabla1[[#This Row],[Código_Actividad]]="","",CONCATENATE(Tabla1[[#This Row],[POA]],".",Tabla1[[#This Row],[SRS]],".",Tabla1[[#This Row],[AREA]],".",Tabla1[[#This Row],[TIPO]]))</f>
        <v/>
      </c>
      <c r="C77" s="477" t="str">
        <f>IF(Tabla1[[#This Row],[Código_Actividad]]="","",'Formulario PPGR1'!#REF!)</f>
        <v/>
      </c>
      <c r="D77" s="477" t="str">
        <f>IF(Tabla1[[#This Row],[Código_Actividad]]="","",'Formulario PPGR1'!#REF!)</f>
        <v/>
      </c>
      <c r="E77" s="477" t="str">
        <f>IF(Tabla1[[#This Row],[Código_Actividad]]="","",'Formulario PPGR1'!#REF!)</f>
        <v/>
      </c>
      <c r="F77" s="477" t="str">
        <f>IF(Tabla1[[#This Row],[Código_Actividad]]="","",'Formulario PPGR1'!#REF!)</f>
        <v/>
      </c>
      <c r="G77" s="386"/>
      <c r="H77" s="418" t="str">
        <f>IFERROR(VLOOKUP(Tabla1[[#This Row],[Código_Actividad]],'Formulario PPGR2'!$H$7:$I$1048576,2,FALSE),"")</f>
        <v/>
      </c>
      <c r="I77" s="453"/>
      <c r="J77" s="388"/>
      <c r="K77" s="451" t="str">
        <f>IFERROR(VLOOKUP($J77,[6]LSIns!$B$5:$C$45,2,FALSE),"")</f>
        <v/>
      </c>
      <c r="L77" s="543"/>
      <c r="M77" s="475" t="str">
        <f>IFERROR(VLOOKUP($L77,Insumos!$D$2:$G$518,2,FALSE),"")</f>
        <v/>
      </c>
      <c r="N77" s="545"/>
      <c r="O77" s="476" t="str">
        <f>IFERROR(VLOOKUP($L77,Insumos!$D$2:$G$518,3,FALSE),"")</f>
        <v/>
      </c>
      <c r="P77" s="476" t="e">
        <f>+Tabla1[[#This Row],[Precio Unitario]]*Tabla1[[#This Row],[Cantidad de Insumos]]</f>
        <v>#VALUE!</v>
      </c>
      <c r="Q77" s="476" t="str">
        <f>IFERROR(VLOOKUP($L77,Insumos!$D$2:$G$518,4,FALSE),"")</f>
        <v/>
      </c>
      <c r="R77" s="475"/>
      <c r="S77" s="513"/>
      <c r="T77" s="513"/>
    </row>
    <row r="78" spans="2:20" x14ac:dyDescent="0.25">
      <c r="B78" s="477" t="str">
        <f>IF(Tabla1[[#This Row],[Código_Actividad]]="","",CONCATENATE(Tabla1[[#This Row],[POA]],".",Tabla1[[#This Row],[SRS]],".",Tabla1[[#This Row],[AREA]],".",Tabla1[[#This Row],[TIPO]]))</f>
        <v/>
      </c>
      <c r="C78" s="477" t="str">
        <f>IF(Tabla1[[#This Row],[Código_Actividad]]="","",'Formulario PPGR1'!#REF!)</f>
        <v/>
      </c>
      <c r="D78" s="477" t="str">
        <f>IF(Tabla1[[#This Row],[Código_Actividad]]="","",'Formulario PPGR1'!#REF!)</f>
        <v/>
      </c>
      <c r="E78" s="477" t="str">
        <f>IF(Tabla1[[#This Row],[Código_Actividad]]="","",'Formulario PPGR1'!#REF!)</f>
        <v/>
      </c>
      <c r="F78" s="477" t="str">
        <f>IF(Tabla1[[#This Row],[Código_Actividad]]="","",'Formulario PPGR1'!#REF!)</f>
        <v/>
      </c>
      <c r="G78" s="386"/>
      <c r="H78" s="418" t="str">
        <f>IFERROR(VLOOKUP(Tabla1[[#This Row],[Código_Actividad]],'Formulario PPGR2'!$H$7:$I$1048576,2,FALSE),"")</f>
        <v/>
      </c>
      <c r="I78" s="453"/>
      <c r="J78" s="388"/>
      <c r="K78" s="451" t="str">
        <f>IFERROR(VLOOKUP($J78,[6]LSIns!$B$5:$C$45,2,FALSE),"")</f>
        <v/>
      </c>
      <c r="L78" s="543"/>
      <c r="M78" s="475" t="str">
        <f>IFERROR(VLOOKUP($L78,Insumos!$D$2:$G$518,2,FALSE),"")</f>
        <v/>
      </c>
      <c r="N78" s="545"/>
      <c r="O78" s="476" t="str">
        <f>IFERROR(VLOOKUP($L78,Insumos!$D$2:$G$518,3,FALSE),"")</f>
        <v/>
      </c>
      <c r="P78" s="476" t="e">
        <f>+Tabla1[[#This Row],[Precio Unitario]]*Tabla1[[#This Row],[Cantidad de Insumos]]</f>
        <v>#VALUE!</v>
      </c>
      <c r="Q78" s="476" t="str">
        <f>IFERROR(VLOOKUP($L78,Insumos!$D$2:$G$518,4,FALSE),"")</f>
        <v/>
      </c>
      <c r="R78" s="475"/>
      <c r="S78" s="513"/>
      <c r="T78" s="513"/>
    </row>
    <row r="79" spans="2:20" x14ac:dyDescent="0.25">
      <c r="B79" s="477" t="str">
        <f>IF(Tabla1[[#This Row],[Código_Actividad]]="","",CONCATENATE(Tabla1[[#This Row],[POA]],".",Tabla1[[#This Row],[SRS]],".",Tabla1[[#This Row],[AREA]],".",Tabla1[[#This Row],[TIPO]]))</f>
        <v/>
      </c>
      <c r="C79" s="477" t="str">
        <f>IF(Tabla1[[#This Row],[Código_Actividad]]="","",'Formulario PPGR1'!#REF!)</f>
        <v/>
      </c>
      <c r="D79" s="477" t="str">
        <f>IF(Tabla1[[#This Row],[Código_Actividad]]="","",'Formulario PPGR1'!#REF!)</f>
        <v/>
      </c>
      <c r="E79" s="477" t="str">
        <f>IF(Tabla1[[#This Row],[Código_Actividad]]="","",'Formulario PPGR1'!#REF!)</f>
        <v/>
      </c>
      <c r="F79" s="477" t="str">
        <f>IF(Tabla1[[#This Row],[Código_Actividad]]="","",'Formulario PPGR1'!#REF!)</f>
        <v/>
      </c>
      <c r="G79" s="386"/>
      <c r="H79" s="418" t="str">
        <f>IFERROR(VLOOKUP(Tabla1[[#This Row],[Código_Actividad]],'Formulario PPGR2'!$H$7:$I$1048576,2,FALSE),"")</f>
        <v/>
      </c>
      <c r="I79" s="453"/>
      <c r="J79" s="388"/>
      <c r="K79" s="451" t="str">
        <f>IFERROR(VLOOKUP($J79,[6]LSIns!$B$5:$C$45,2,FALSE),"")</f>
        <v/>
      </c>
      <c r="L79" s="543"/>
      <c r="M79" s="475" t="str">
        <f>IFERROR(VLOOKUP($L79,Insumos!$D$2:$G$518,2,FALSE),"")</f>
        <v/>
      </c>
      <c r="N79" s="545"/>
      <c r="O79" s="476" t="str">
        <f>IFERROR(VLOOKUP($L79,Insumos!$D$2:$G$518,3,FALSE),"")</f>
        <v/>
      </c>
      <c r="P79" s="476" t="e">
        <f>+Tabla1[[#This Row],[Precio Unitario]]*Tabla1[[#This Row],[Cantidad de Insumos]]</f>
        <v>#VALUE!</v>
      </c>
      <c r="Q79" s="476" t="str">
        <f>IFERROR(VLOOKUP($L79,Insumos!$D$2:$G$518,4,FALSE),"")</f>
        <v/>
      </c>
      <c r="R79" s="475"/>
      <c r="S79" s="513"/>
      <c r="T79" s="513"/>
    </row>
    <row r="80" spans="2:20" x14ac:dyDescent="0.25">
      <c r="B80" s="477" t="str">
        <f>IF(Tabla1[[#This Row],[Código_Actividad]]="","",CONCATENATE(Tabla1[[#This Row],[POA]],".",Tabla1[[#This Row],[SRS]],".",Tabla1[[#This Row],[AREA]],".",Tabla1[[#This Row],[TIPO]]))</f>
        <v/>
      </c>
      <c r="C80" s="477" t="str">
        <f>IF(Tabla1[[#This Row],[Código_Actividad]]="","",'Formulario PPGR1'!#REF!)</f>
        <v/>
      </c>
      <c r="D80" s="477" t="str">
        <f>IF(Tabla1[[#This Row],[Código_Actividad]]="","",'Formulario PPGR1'!#REF!)</f>
        <v/>
      </c>
      <c r="E80" s="477" t="str">
        <f>IF(Tabla1[[#This Row],[Código_Actividad]]="","",'Formulario PPGR1'!#REF!)</f>
        <v/>
      </c>
      <c r="F80" s="477" t="str">
        <f>IF(Tabla1[[#This Row],[Código_Actividad]]="","",'Formulario PPGR1'!#REF!)</f>
        <v/>
      </c>
      <c r="G80" s="386"/>
      <c r="H80" s="418" t="str">
        <f>IFERROR(VLOOKUP(Tabla1[[#This Row],[Código_Actividad]],'Formulario PPGR2'!$H$7:$I$1048576,2,FALSE),"")</f>
        <v/>
      </c>
      <c r="I80" s="453"/>
      <c r="J80" s="388"/>
      <c r="K80" s="451" t="str">
        <f>IFERROR(VLOOKUP($J80,[6]LSIns!$B$5:$C$45,2,FALSE),"")</f>
        <v/>
      </c>
      <c r="L80" s="543"/>
      <c r="M80" s="475" t="str">
        <f>IFERROR(VLOOKUP($L80,Insumos!$D$2:$G$518,2,FALSE),"")</f>
        <v/>
      </c>
      <c r="N80" s="545"/>
      <c r="O80" s="476" t="str">
        <f>IFERROR(VLOOKUP($L80,Insumos!$D$2:$G$518,3,FALSE),"")</f>
        <v/>
      </c>
      <c r="P80" s="476" t="e">
        <f>+Tabla1[[#This Row],[Precio Unitario]]*Tabla1[[#This Row],[Cantidad de Insumos]]</f>
        <v>#VALUE!</v>
      </c>
      <c r="Q80" s="476" t="str">
        <f>IFERROR(VLOOKUP($L80,Insumos!$D$2:$G$518,4,FALSE),"")</f>
        <v/>
      </c>
      <c r="R80" s="475"/>
      <c r="S80" s="513"/>
      <c r="T80" s="513"/>
    </row>
    <row r="81" spans="2:20" x14ac:dyDescent="0.25">
      <c r="B81" s="477" t="str">
        <f>IF(Tabla1[[#This Row],[Código_Actividad]]="","",CONCATENATE(Tabla1[[#This Row],[POA]],".",Tabla1[[#This Row],[SRS]],".",Tabla1[[#This Row],[AREA]],".",Tabla1[[#This Row],[TIPO]]))</f>
        <v/>
      </c>
      <c r="C81" s="477" t="str">
        <f>IF(Tabla1[[#This Row],[Código_Actividad]]="","",'Formulario PPGR1'!#REF!)</f>
        <v/>
      </c>
      <c r="D81" s="477" t="str">
        <f>IF(Tabla1[[#This Row],[Código_Actividad]]="","",'Formulario PPGR1'!#REF!)</f>
        <v/>
      </c>
      <c r="E81" s="477" t="str">
        <f>IF(Tabla1[[#This Row],[Código_Actividad]]="","",'Formulario PPGR1'!#REF!)</f>
        <v/>
      </c>
      <c r="F81" s="477" t="str">
        <f>IF(Tabla1[[#This Row],[Código_Actividad]]="","",'Formulario PPGR1'!#REF!)</f>
        <v/>
      </c>
      <c r="G81" s="386"/>
      <c r="H81" s="418" t="str">
        <f>IFERROR(VLOOKUP(Tabla1[[#This Row],[Código_Actividad]],'Formulario PPGR2'!$H$7:$I$1048576,2,FALSE),"")</f>
        <v/>
      </c>
      <c r="I81" s="453"/>
      <c r="J81" s="388"/>
      <c r="K81" s="451" t="str">
        <f>IFERROR(VLOOKUP($J81,[6]LSIns!$B$5:$C$45,2,FALSE),"")</f>
        <v/>
      </c>
      <c r="L81" s="543"/>
      <c r="M81" s="475" t="str">
        <f>IFERROR(VLOOKUP($L81,Insumos!$D$2:$G$518,2,FALSE),"")</f>
        <v/>
      </c>
      <c r="N81" s="545"/>
      <c r="O81" s="476" t="str">
        <f>IFERROR(VLOOKUP($L81,Insumos!$D$2:$G$518,3,FALSE),"")</f>
        <v/>
      </c>
      <c r="P81" s="476" t="e">
        <f>+Tabla1[[#This Row],[Precio Unitario]]*Tabla1[[#This Row],[Cantidad de Insumos]]</f>
        <v>#VALUE!</v>
      </c>
      <c r="Q81" s="476" t="str">
        <f>IFERROR(VLOOKUP($L81,Insumos!$D$2:$G$518,4,FALSE),"")</f>
        <v/>
      </c>
      <c r="R81" s="475"/>
      <c r="S81" s="513"/>
      <c r="T81" s="513"/>
    </row>
    <row r="82" spans="2:20" x14ac:dyDescent="0.25">
      <c r="B82" s="477" t="str">
        <f>IF(Tabla1[[#This Row],[Código_Actividad]]="","",CONCATENATE(Tabla1[[#This Row],[POA]],".",Tabla1[[#This Row],[SRS]],".",Tabla1[[#This Row],[AREA]],".",Tabla1[[#This Row],[TIPO]]))</f>
        <v/>
      </c>
      <c r="C82" s="477" t="str">
        <f>IF(Tabla1[[#This Row],[Código_Actividad]]="","",'Formulario PPGR1'!#REF!)</f>
        <v/>
      </c>
      <c r="D82" s="477" t="str">
        <f>IF(Tabla1[[#This Row],[Código_Actividad]]="","",'Formulario PPGR1'!#REF!)</f>
        <v/>
      </c>
      <c r="E82" s="477" t="str">
        <f>IF(Tabla1[[#This Row],[Código_Actividad]]="","",'Formulario PPGR1'!#REF!)</f>
        <v/>
      </c>
      <c r="F82" s="477" t="str">
        <f>IF(Tabla1[[#This Row],[Código_Actividad]]="","",'Formulario PPGR1'!#REF!)</f>
        <v/>
      </c>
      <c r="G82" s="386"/>
      <c r="H82" s="418" t="str">
        <f>IFERROR(VLOOKUP(Tabla1[[#This Row],[Código_Actividad]],'Formulario PPGR2'!$H$7:$I$1048576,2,FALSE),"")</f>
        <v/>
      </c>
      <c r="I82" s="453"/>
      <c r="J82" s="388"/>
      <c r="K82" s="451" t="str">
        <f>IFERROR(VLOOKUP($J82,[6]LSIns!$B$5:$C$45,2,FALSE),"")</f>
        <v/>
      </c>
      <c r="L82" s="543"/>
      <c r="M82" s="475" t="str">
        <f>IFERROR(VLOOKUP($L82,Insumos!$D$2:$G$518,2,FALSE),"")</f>
        <v/>
      </c>
      <c r="N82" s="545"/>
      <c r="O82" s="476" t="str">
        <f>IFERROR(VLOOKUP($L82,Insumos!$D$2:$G$518,3,FALSE),"")</f>
        <v/>
      </c>
      <c r="P82" s="476" t="e">
        <f>+Tabla1[[#This Row],[Precio Unitario]]*Tabla1[[#This Row],[Cantidad de Insumos]]</f>
        <v>#VALUE!</v>
      </c>
      <c r="Q82" s="476" t="str">
        <f>IFERROR(VLOOKUP($L82,Insumos!$D$2:$G$518,4,FALSE),"")</f>
        <v/>
      </c>
      <c r="R82" s="475"/>
      <c r="S82" s="513"/>
      <c r="T82" s="513"/>
    </row>
    <row r="83" spans="2:20" x14ac:dyDescent="0.25">
      <c r="B83" s="477" t="str">
        <f>IF(Tabla1[[#This Row],[Código_Actividad]]="","",CONCATENATE(Tabla1[[#This Row],[POA]],".",Tabla1[[#This Row],[SRS]],".",Tabla1[[#This Row],[AREA]],".",Tabla1[[#This Row],[TIPO]]))</f>
        <v/>
      </c>
      <c r="C83" s="477" t="str">
        <f>IF(Tabla1[[#This Row],[Código_Actividad]]="","",'Formulario PPGR1'!#REF!)</f>
        <v/>
      </c>
      <c r="D83" s="477" t="str">
        <f>IF(Tabla1[[#This Row],[Código_Actividad]]="","",'Formulario PPGR1'!#REF!)</f>
        <v/>
      </c>
      <c r="E83" s="477" t="str">
        <f>IF(Tabla1[[#This Row],[Código_Actividad]]="","",'Formulario PPGR1'!#REF!)</f>
        <v/>
      </c>
      <c r="F83" s="477" t="str">
        <f>IF(Tabla1[[#This Row],[Código_Actividad]]="","",'Formulario PPGR1'!#REF!)</f>
        <v/>
      </c>
      <c r="G83" s="386"/>
      <c r="H83" s="418" t="str">
        <f>IFERROR(VLOOKUP(Tabla1[[#This Row],[Código_Actividad]],'Formulario PPGR2'!$H$7:$I$1048576,2,FALSE),"")</f>
        <v/>
      </c>
      <c r="I83" s="453"/>
      <c r="J83" s="388"/>
      <c r="K83" s="451" t="str">
        <f>IFERROR(VLOOKUP($J83,[6]LSIns!$B$5:$C$45,2,FALSE),"")</f>
        <v/>
      </c>
      <c r="L83" s="543"/>
      <c r="M83" s="475" t="str">
        <f>IFERROR(VLOOKUP($L83,Insumos!$D$2:$G$518,2,FALSE),"")</f>
        <v/>
      </c>
      <c r="N83" s="545"/>
      <c r="O83" s="476" t="str">
        <f>IFERROR(VLOOKUP($L83,Insumos!$D$2:$G$518,3,FALSE),"")</f>
        <v/>
      </c>
      <c r="P83" s="476" t="e">
        <f>+Tabla1[[#This Row],[Precio Unitario]]*Tabla1[[#This Row],[Cantidad de Insumos]]</f>
        <v>#VALUE!</v>
      </c>
      <c r="Q83" s="476" t="str">
        <f>IFERROR(VLOOKUP($L83,Insumos!$D$2:$G$518,4,FALSE),"")</f>
        <v/>
      </c>
      <c r="R83" s="475"/>
      <c r="S83" s="513"/>
      <c r="T83" s="513"/>
    </row>
    <row r="84" spans="2:20" x14ac:dyDescent="0.25">
      <c r="B84" s="477" t="str">
        <f>IF(Tabla1[[#This Row],[Código_Actividad]]="","",CONCATENATE(Tabla1[[#This Row],[POA]],".",Tabla1[[#This Row],[SRS]],".",Tabla1[[#This Row],[AREA]],".",Tabla1[[#This Row],[TIPO]]))</f>
        <v/>
      </c>
      <c r="C84" s="477" t="str">
        <f>IF(Tabla1[[#This Row],[Código_Actividad]]="","",'Formulario PPGR1'!#REF!)</f>
        <v/>
      </c>
      <c r="D84" s="477" t="str">
        <f>IF(Tabla1[[#This Row],[Código_Actividad]]="","",'Formulario PPGR1'!#REF!)</f>
        <v/>
      </c>
      <c r="E84" s="477" t="str">
        <f>IF(Tabla1[[#This Row],[Código_Actividad]]="","",'Formulario PPGR1'!#REF!)</f>
        <v/>
      </c>
      <c r="F84" s="477" t="str">
        <f>IF(Tabla1[[#This Row],[Código_Actividad]]="","",'Formulario PPGR1'!#REF!)</f>
        <v/>
      </c>
      <c r="G84" s="386"/>
      <c r="H84" s="418" t="str">
        <f>IFERROR(VLOOKUP(Tabla1[[#This Row],[Código_Actividad]],'Formulario PPGR2'!$H$7:$I$1048576,2,FALSE),"")</f>
        <v/>
      </c>
      <c r="I84" s="453"/>
      <c r="J84" s="388"/>
      <c r="K84" s="451" t="str">
        <f>IFERROR(VLOOKUP($J84,[6]LSIns!$B$5:$C$45,2,FALSE),"")</f>
        <v/>
      </c>
      <c r="L84" s="543"/>
      <c r="M84" s="475" t="str">
        <f>IFERROR(VLOOKUP($L84,Insumos!$D$2:$G$518,2,FALSE),"")</f>
        <v/>
      </c>
      <c r="N84" s="545"/>
      <c r="O84" s="476" t="str">
        <f>IFERROR(VLOOKUP($L84,Insumos!$D$2:$G$518,3,FALSE),"")</f>
        <v/>
      </c>
      <c r="P84" s="476" t="e">
        <f>+Tabla1[[#This Row],[Precio Unitario]]*Tabla1[[#This Row],[Cantidad de Insumos]]</f>
        <v>#VALUE!</v>
      </c>
      <c r="Q84" s="476" t="str">
        <f>IFERROR(VLOOKUP($L84,Insumos!$D$2:$G$518,4,FALSE),"")</f>
        <v/>
      </c>
      <c r="R84" s="475"/>
      <c r="S84" s="513"/>
      <c r="T84" s="513"/>
    </row>
    <row r="85" spans="2:20" x14ac:dyDescent="0.25">
      <c r="B85" s="477" t="str">
        <f>IF(Tabla1[[#This Row],[Código_Actividad]]="","",CONCATENATE(Tabla1[[#This Row],[POA]],".",Tabla1[[#This Row],[SRS]],".",Tabla1[[#This Row],[AREA]],".",Tabla1[[#This Row],[TIPO]]))</f>
        <v/>
      </c>
      <c r="C85" s="477" t="str">
        <f>IF(Tabla1[[#This Row],[Código_Actividad]]="","",'Formulario PPGR1'!#REF!)</f>
        <v/>
      </c>
      <c r="D85" s="477" t="str">
        <f>IF(Tabla1[[#This Row],[Código_Actividad]]="","",'Formulario PPGR1'!#REF!)</f>
        <v/>
      </c>
      <c r="E85" s="477" t="str">
        <f>IF(Tabla1[[#This Row],[Código_Actividad]]="","",'Formulario PPGR1'!#REF!)</f>
        <v/>
      </c>
      <c r="F85" s="477" t="str">
        <f>IF(Tabla1[[#This Row],[Código_Actividad]]="","",'Formulario PPGR1'!#REF!)</f>
        <v/>
      </c>
      <c r="G85" s="386"/>
      <c r="H85" s="418" t="str">
        <f>IFERROR(VLOOKUP(Tabla1[[#This Row],[Código_Actividad]],'Formulario PPGR2'!$H$7:$I$1048576,2,FALSE),"")</f>
        <v/>
      </c>
      <c r="I85" s="453"/>
      <c r="J85" s="388"/>
      <c r="K85" s="451" t="str">
        <f>IFERROR(VLOOKUP($J85,[6]LSIns!$B$5:$C$45,2,FALSE),"")</f>
        <v/>
      </c>
      <c r="L85" s="543"/>
      <c r="M85" s="475" t="str">
        <f>IFERROR(VLOOKUP($L85,Insumos!$D$2:$G$518,2,FALSE),"")</f>
        <v/>
      </c>
      <c r="N85" s="545"/>
      <c r="O85" s="476" t="str">
        <f>IFERROR(VLOOKUP($L85,Insumos!$D$2:$G$518,3,FALSE),"")</f>
        <v/>
      </c>
      <c r="P85" s="476" t="e">
        <f>+Tabla1[[#This Row],[Precio Unitario]]*Tabla1[[#This Row],[Cantidad de Insumos]]</f>
        <v>#VALUE!</v>
      </c>
      <c r="Q85" s="476" t="str">
        <f>IFERROR(VLOOKUP($L85,Insumos!$D$2:$G$518,4,FALSE),"")</f>
        <v/>
      </c>
      <c r="R85" s="475"/>
      <c r="S85" s="513"/>
      <c r="T85" s="513"/>
    </row>
    <row r="86" spans="2:20" x14ac:dyDescent="0.25">
      <c r="B86" s="477" t="str">
        <f>IF(Tabla1[[#This Row],[Código_Actividad]]="","",CONCATENATE(Tabla1[[#This Row],[POA]],".",Tabla1[[#This Row],[SRS]],".",Tabla1[[#This Row],[AREA]],".",Tabla1[[#This Row],[TIPO]]))</f>
        <v/>
      </c>
      <c r="C86" s="477" t="str">
        <f>IF(Tabla1[[#This Row],[Código_Actividad]]="","",'Formulario PPGR1'!#REF!)</f>
        <v/>
      </c>
      <c r="D86" s="477" t="str">
        <f>IF(Tabla1[[#This Row],[Código_Actividad]]="","",'Formulario PPGR1'!#REF!)</f>
        <v/>
      </c>
      <c r="E86" s="477" t="str">
        <f>IF(Tabla1[[#This Row],[Código_Actividad]]="","",'Formulario PPGR1'!#REF!)</f>
        <v/>
      </c>
      <c r="F86" s="477" t="str">
        <f>IF(Tabla1[[#This Row],[Código_Actividad]]="","",'Formulario PPGR1'!#REF!)</f>
        <v/>
      </c>
      <c r="G86" s="386"/>
      <c r="H86" s="418" t="str">
        <f>IFERROR(VLOOKUP(Tabla1[[#This Row],[Código_Actividad]],'Formulario PPGR2'!$H$7:$I$1048576,2,FALSE),"")</f>
        <v/>
      </c>
      <c r="I86" s="453"/>
      <c r="J86" s="388"/>
      <c r="K86" s="451" t="str">
        <f>IFERROR(VLOOKUP($J86,[6]LSIns!$B$5:$C$45,2,FALSE),"")</f>
        <v/>
      </c>
      <c r="L86" s="543"/>
      <c r="M86" s="475" t="str">
        <f>IFERROR(VLOOKUP($L86,Insumos!$D$2:$G$518,2,FALSE),"")</f>
        <v/>
      </c>
      <c r="N86" s="545"/>
      <c r="O86" s="476" t="str">
        <f>IFERROR(VLOOKUP($L86,Insumos!$D$2:$G$518,3,FALSE),"")</f>
        <v/>
      </c>
      <c r="P86" s="476" t="e">
        <f>+Tabla1[[#This Row],[Precio Unitario]]*Tabla1[[#This Row],[Cantidad de Insumos]]</f>
        <v>#VALUE!</v>
      </c>
      <c r="Q86" s="476" t="str">
        <f>IFERROR(VLOOKUP($L86,Insumos!$D$2:$G$518,4,FALSE),"")</f>
        <v/>
      </c>
      <c r="R86" s="475"/>
      <c r="S86" s="513"/>
      <c r="T86" s="513"/>
    </row>
    <row r="87" spans="2:20" x14ac:dyDescent="0.25">
      <c r="B87" s="477" t="str">
        <f>IF(Tabla1[[#This Row],[Código_Actividad]]="","",CONCATENATE(Tabla1[[#This Row],[POA]],".",Tabla1[[#This Row],[SRS]],".",Tabla1[[#This Row],[AREA]],".",Tabla1[[#This Row],[TIPO]]))</f>
        <v/>
      </c>
      <c r="C87" s="477" t="str">
        <f>IF(Tabla1[[#This Row],[Código_Actividad]]="","",'Formulario PPGR1'!#REF!)</f>
        <v/>
      </c>
      <c r="D87" s="477" t="str">
        <f>IF(Tabla1[[#This Row],[Código_Actividad]]="","",'Formulario PPGR1'!#REF!)</f>
        <v/>
      </c>
      <c r="E87" s="477" t="str">
        <f>IF(Tabla1[[#This Row],[Código_Actividad]]="","",'Formulario PPGR1'!#REF!)</f>
        <v/>
      </c>
      <c r="F87" s="477" t="str">
        <f>IF(Tabla1[[#This Row],[Código_Actividad]]="","",'Formulario PPGR1'!#REF!)</f>
        <v/>
      </c>
      <c r="G87" s="386"/>
      <c r="H87" s="418" t="str">
        <f>IFERROR(VLOOKUP(Tabla1[[#This Row],[Código_Actividad]],'Formulario PPGR2'!$H$7:$I$1048576,2,FALSE),"")</f>
        <v/>
      </c>
      <c r="I87" s="453"/>
      <c r="J87" s="388"/>
      <c r="K87" s="451" t="str">
        <f>IFERROR(VLOOKUP($J87,[6]LSIns!$B$5:$C$45,2,FALSE),"")</f>
        <v/>
      </c>
      <c r="L87" s="543"/>
      <c r="M87" s="475" t="str">
        <f>IFERROR(VLOOKUP($L87,Insumos!$D$2:$G$518,2,FALSE),"")</f>
        <v/>
      </c>
      <c r="N87" s="545"/>
      <c r="O87" s="476" t="str">
        <f>IFERROR(VLOOKUP($L87,Insumos!$D$2:$G$518,3,FALSE),"")</f>
        <v/>
      </c>
      <c r="P87" s="476" t="e">
        <f>+Tabla1[[#This Row],[Precio Unitario]]*Tabla1[[#This Row],[Cantidad de Insumos]]</f>
        <v>#VALUE!</v>
      </c>
      <c r="Q87" s="476" t="str">
        <f>IFERROR(VLOOKUP($L87,Insumos!$D$2:$G$518,4,FALSE),"")</f>
        <v/>
      </c>
      <c r="R87" s="475"/>
      <c r="S87" s="513"/>
      <c r="T87" s="513"/>
    </row>
    <row r="88" spans="2:20" x14ac:dyDescent="0.25">
      <c r="B88" s="477" t="str">
        <f>IF(Tabla1[[#This Row],[Código_Actividad]]="","",CONCATENATE(Tabla1[[#This Row],[POA]],".",Tabla1[[#This Row],[SRS]],".",Tabla1[[#This Row],[AREA]],".",Tabla1[[#This Row],[TIPO]]))</f>
        <v/>
      </c>
      <c r="C88" s="477" t="str">
        <f>IF(Tabla1[[#This Row],[Código_Actividad]]="","",'Formulario PPGR1'!#REF!)</f>
        <v/>
      </c>
      <c r="D88" s="477" t="str">
        <f>IF(Tabla1[[#This Row],[Código_Actividad]]="","",'Formulario PPGR1'!#REF!)</f>
        <v/>
      </c>
      <c r="E88" s="477" t="str">
        <f>IF(Tabla1[[#This Row],[Código_Actividad]]="","",'Formulario PPGR1'!#REF!)</f>
        <v/>
      </c>
      <c r="F88" s="477" t="str">
        <f>IF(Tabla1[[#This Row],[Código_Actividad]]="","",'Formulario PPGR1'!#REF!)</f>
        <v/>
      </c>
      <c r="G88" s="386"/>
      <c r="H88" s="418" t="str">
        <f>IFERROR(VLOOKUP(Tabla1[[#This Row],[Código_Actividad]],'Formulario PPGR2'!$H$7:$I$1048576,2,FALSE),"")</f>
        <v/>
      </c>
      <c r="I88" s="453"/>
      <c r="J88" s="388"/>
      <c r="K88" s="451" t="str">
        <f>IFERROR(VLOOKUP($J88,[6]LSIns!$B$5:$C$45,2,FALSE),"")</f>
        <v/>
      </c>
      <c r="L88" s="543"/>
      <c r="M88" s="475" t="str">
        <f>IFERROR(VLOOKUP($L88,Insumos!$D$2:$G$518,2,FALSE),"")</f>
        <v/>
      </c>
      <c r="N88" s="545"/>
      <c r="O88" s="476" t="str">
        <f>IFERROR(VLOOKUP($L88,Insumos!$D$2:$G$518,3,FALSE),"")</f>
        <v/>
      </c>
      <c r="P88" s="476" t="e">
        <f>+Tabla1[[#This Row],[Precio Unitario]]*Tabla1[[#This Row],[Cantidad de Insumos]]</f>
        <v>#VALUE!</v>
      </c>
      <c r="Q88" s="476" t="str">
        <f>IFERROR(VLOOKUP($L88,Insumos!$D$2:$G$518,4,FALSE),"")</f>
        <v/>
      </c>
      <c r="R88" s="475"/>
      <c r="S88" s="513"/>
      <c r="T88" s="513"/>
    </row>
    <row r="89" spans="2:20" x14ac:dyDescent="0.25">
      <c r="B89" s="477" t="str">
        <f>IF(Tabla1[[#This Row],[Código_Actividad]]="","",CONCATENATE(Tabla1[[#This Row],[POA]],".",Tabla1[[#This Row],[SRS]],".",Tabla1[[#This Row],[AREA]],".",Tabla1[[#This Row],[TIPO]]))</f>
        <v/>
      </c>
      <c r="C89" s="477" t="str">
        <f>IF(Tabla1[[#This Row],[Código_Actividad]]="","",'Formulario PPGR1'!#REF!)</f>
        <v/>
      </c>
      <c r="D89" s="477" t="str">
        <f>IF(Tabla1[[#This Row],[Código_Actividad]]="","",'Formulario PPGR1'!#REF!)</f>
        <v/>
      </c>
      <c r="E89" s="477" t="str">
        <f>IF(Tabla1[[#This Row],[Código_Actividad]]="","",'Formulario PPGR1'!#REF!)</f>
        <v/>
      </c>
      <c r="F89" s="477" t="str">
        <f>IF(Tabla1[[#This Row],[Código_Actividad]]="","",'Formulario PPGR1'!#REF!)</f>
        <v/>
      </c>
      <c r="G89" s="386"/>
      <c r="H89" s="418" t="str">
        <f>IFERROR(VLOOKUP(Tabla1[[#This Row],[Código_Actividad]],'Formulario PPGR2'!$H$7:$I$1048576,2,FALSE),"")</f>
        <v/>
      </c>
      <c r="I89" s="453"/>
      <c r="J89" s="388"/>
      <c r="K89" s="451" t="str">
        <f>IFERROR(VLOOKUP($J89,[6]LSIns!$B$5:$C$45,2,FALSE),"")</f>
        <v/>
      </c>
      <c r="L89" s="543"/>
      <c r="M89" s="475" t="str">
        <f>IFERROR(VLOOKUP($L89,Insumos!$D$2:$G$518,2,FALSE),"")</f>
        <v/>
      </c>
      <c r="N89" s="545"/>
      <c r="O89" s="476" t="str">
        <f>IFERROR(VLOOKUP($L89,Insumos!$D$2:$G$518,3,FALSE),"")</f>
        <v/>
      </c>
      <c r="P89" s="476" t="e">
        <f>+Tabla1[[#This Row],[Precio Unitario]]*Tabla1[[#This Row],[Cantidad de Insumos]]</f>
        <v>#VALUE!</v>
      </c>
      <c r="Q89" s="476" t="str">
        <f>IFERROR(VLOOKUP($L89,Insumos!$D$2:$G$518,4,FALSE),"")</f>
        <v/>
      </c>
      <c r="R89" s="475"/>
      <c r="S89" s="513"/>
      <c r="T89" s="513"/>
    </row>
    <row r="90" spans="2:20" x14ac:dyDescent="0.25">
      <c r="B90" s="477" t="str">
        <f>IF(Tabla1[[#This Row],[Código_Actividad]]="","",CONCATENATE(Tabla1[[#This Row],[POA]],".",Tabla1[[#This Row],[SRS]],".",Tabla1[[#This Row],[AREA]],".",Tabla1[[#This Row],[TIPO]]))</f>
        <v/>
      </c>
      <c r="C90" s="477" t="str">
        <f>IF(Tabla1[[#This Row],[Código_Actividad]]="","",'Formulario PPGR1'!#REF!)</f>
        <v/>
      </c>
      <c r="D90" s="477" t="str">
        <f>IF(Tabla1[[#This Row],[Código_Actividad]]="","",'Formulario PPGR1'!#REF!)</f>
        <v/>
      </c>
      <c r="E90" s="477" t="str">
        <f>IF(Tabla1[[#This Row],[Código_Actividad]]="","",'Formulario PPGR1'!#REF!)</f>
        <v/>
      </c>
      <c r="F90" s="477" t="str">
        <f>IF(Tabla1[[#This Row],[Código_Actividad]]="","",'Formulario PPGR1'!#REF!)</f>
        <v/>
      </c>
      <c r="G90" s="386"/>
      <c r="H90" s="418" t="str">
        <f>IFERROR(VLOOKUP(Tabla1[[#This Row],[Código_Actividad]],'Formulario PPGR2'!$H$7:$I$1048576,2,FALSE),"")</f>
        <v/>
      </c>
      <c r="I90" s="453"/>
      <c r="J90" s="388"/>
      <c r="K90" s="451" t="str">
        <f>IFERROR(VLOOKUP($J90,[6]LSIns!$B$5:$C$45,2,FALSE),"")</f>
        <v/>
      </c>
      <c r="L90" s="543"/>
      <c r="M90" s="475" t="str">
        <f>IFERROR(VLOOKUP($L90,Insumos!$D$2:$G$518,2,FALSE),"")</f>
        <v/>
      </c>
      <c r="N90" s="545"/>
      <c r="O90" s="476" t="str">
        <f>IFERROR(VLOOKUP($L90,Insumos!$D$2:$G$518,3,FALSE),"")</f>
        <v/>
      </c>
      <c r="P90" s="476" t="e">
        <f>+Tabla1[[#This Row],[Precio Unitario]]*Tabla1[[#This Row],[Cantidad de Insumos]]</f>
        <v>#VALUE!</v>
      </c>
      <c r="Q90" s="476" t="str">
        <f>IFERROR(VLOOKUP($L90,Insumos!$D$2:$G$518,4,FALSE),"")</f>
        <v/>
      </c>
      <c r="R90" s="475"/>
      <c r="S90" s="513"/>
      <c r="T90" s="513"/>
    </row>
    <row r="91" spans="2:20" x14ac:dyDescent="0.25">
      <c r="B91" s="477" t="str">
        <f>IF(Tabla1[[#This Row],[Código_Actividad]]="","",CONCATENATE(Tabla1[[#This Row],[POA]],".",Tabla1[[#This Row],[SRS]],".",Tabla1[[#This Row],[AREA]],".",Tabla1[[#This Row],[TIPO]]))</f>
        <v/>
      </c>
      <c r="C91" s="477" t="str">
        <f>IF(Tabla1[[#This Row],[Código_Actividad]]="","",'Formulario PPGR1'!#REF!)</f>
        <v/>
      </c>
      <c r="D91" s="477" t="str">
        <f>IF(Tabla1[[#This Row],[Código_Actividad]]="","",'Formulario PPGR1'!#REF!)</f>
        <v/>
      </c>
      <c r="E91" s="477" t="str">
        <f>IF(Tabla1[[#This Row],[Código_Actividad]]="","",'Formulario PPGR1'!#REF!)</f>
        <v/>
      </c>
      <c r="F91" s="477" t="str">
        <f>IF(Tabla1[[#This Row],[Código_Actividad]]="","",'Formulario PPGR1'!#REF!)</f>
        <v/>
      </c>
      <c r="G91" s="386"/>
      <c r="H91" s="418" t="str">
        <f>IFERROR(VLOOKUP(Tabla1[[#This Row],[Código_Actividad]],'Formulario PPGR2'!$H$7:$I$1048576,2,FALSE),"")</f>
        <v/>
      </c>
      <c r="I91" s="453"/>
      <c r="J91" s="388"/>
      <c r="K91" s="451" t="str">
        <f>IFERROR(VLOOKUP($J91,[6]LSIns!$B$5:$C$45,2,FALSE),"")</f>
        <v/>
      </c>
      <c r="L91" s="543"/>
      <c r="M91" s="475" t="str">
        <f>IFERROR(VLOOKUP($L91,Insumos!$D$2:$G$518,2,FALSE),"")</f>
        <v/>
      </c>
      <c r="N91" s="545"/>
      <c r="O91" s="476" t="str">
        <f>IFERROR(VLOOKUP($L91,Insumos!$D$2:$G$518,3,FALSE),"")</f>
        <v/>
      </c>
      <c r="P91" s="476" t="e">
        <f>+Tabla1[[#This Row],[Precio Unitario]]*Tabla1[[#This Row],[Cantidad de Insumos]]</f>
        <v>#VALUE!</v>
      </c>
      <c r="Q91" s="476" t="str">
        <f>IFERROR(VLOOKUP($L91,Insumos!$D$2:$G$518,4,FALSE),"")</f>
        <v/>
      </c>
      <c r="R91" s="475"/>
      <c r="S91" s="513"/>
      <c r="T91" s="513"/>
    </row>
    <row r="92" spans="2:20" x14ac:dyDescent="0.25">
      <c r="B92" s="477" t="str">
        <f>IF(Tabla1[[#This Row],[Código_Actividad]]="","",CONCATENATE(Tabla1[[#This Row],[POA]],".",Tabla1[[#This Row],[SRS]],".",Tabla1[[#This Row],[AREA]],".",Tabla1[[#This Row],[TIPO]]))</f>
        <v/>
      </c>
      <c r="C92" s="477" t="str">
        <f>IF(Tabla1[[#This Row],[Código_Actividad]]="","",'Formulario PPGR1'!#REF!)</f>
        <v/>
      </c>
      <c r="D92" s="477" t="str">
        <f>IF(Tabla1[[#This Row],[Código_Actividad]]="","",'Formulario PPGR1'!#REF!)</f>
        <v/>
      </c>
      <c r="E92" s="477" t="str">
        <f>IF(Tabla1[[#This Row],[Código_Actividad]]="","",'Formulario PPGR1'!#REF!)</f>
        <v/>
      </c>
      <c r="F92" s="477" t="str">
        <f>IF(Tabla1[[#This Row],[Código_Actividad]]="","",'Formulario PPGR1'!#REF!)</f>
        <v/>
      </c>
      <c r="G92" s="386"/>
      <c r="H92" s="418" t="str">
        <f>IFERROR(VLOOKUP(Tabla1[[#This Row],[Código_Actividad]],'Formulario PPGR2'!$H$7:$I$1048576,2,FALSE),"")</f>
        <v/>
      </c>
      <c r="I92" s="453"/>
      <c r="J92" s="388"/>
      <c r="K92" s="451" t="str">
        <f>IFERROR(VLOOKUP($J92,[6]LSIns!$B$5:$C$45,2,FALSE),"")</f>
        <v/>
      </c>
      <c r="L92" s="543"/>
      <c r="M92" s="475" t="str">
        <f>IFERROR(VLOOKUP($L92,Insumos!$D$2:$G$518,2,FALSE),"")</f>
        <v/>
      </c>
      <c r="N92" s="545"/>
      <c r="O92" s="476" t="str">
        <f>IFERROR(VLOOKUP($L92,Insumos!$D$2:$G$518,3,FALSE),"")</f>
        <v/>
      </c>
      <c r="P92" s="476" t="e">
        <f>+Tabla1[[#This Row],[Precio Unitario]]*Tabla1[[#This Row],[Cantidad de Insumos]]</f>
        <v>#VALUE!</v>
      </c>
      <c r="Q92" s="476" t="str">
        <f>IFERROR(VLOOKUP($L92,Insumos!$D$2:$G$518,4,FALSE),"")</f>
        <v/>
      </c>
      <c r="R92" s="475"/>
      <c r="S92" s="513"/>
      <c r="T92" s="513"/>
    </row>
    <row r="93" spans="2:20" x14ac:dyDescent="0.25">
      <c r="B93" s="477" t="str">
        <f>IF(Tabla1[[#This Row],[Código_Actividad]]="","",CONCATENATE(Tabla1[[#This Row],[POA]],".",Tabla1[[#This Row],[SRS]],".",Tabla1[[#This Row],[AREA]],".",Tabla1[[#This Row],[TIPO]]))</f>
        <v/>
      </c>
      <c r="C93" s="477" t="str">
        <f>IF(Tabla1[[#This Row],[Código_Actividad]]="","",'Formulario PPGR1'!#REF!)</f>
        <v/>
      </c>
      <c r="D93" s="477" t="str">
        <f>IF(Tabla1[[#This Row],[Código_Actividad]]="","",'Formulario PPGR1'!#REF!)</f>
        <v/>
      </c>
      <c r="E93" s="477" t="str">
        <f>IF(Tabla1[[#This Row],[Código_Actividad]]="","",'Formulario PPGR1'!#REF!)</f>
        <v/>
      </c>
      <c r="F93" s="477" t="str">
        <f>IF(Tabla1[[#This Row],[Código_Actividad]]="","",'Formulario PPGR1'!#REF!)</f>
        <v/>
      </c>
      <c r="G93" s="386"/>
      <c r="H93" s="418" t="str">
        <f>IFERROR(VLOOKUP(Tabla1[[#This Row],[Código_Actividad]],'Formulario PPGR2'!$H$7:$I$1048576,2,FALSE),"")</f>
        <v/>
      </c>
      <c r="I93" s="453"/>
      <c r="J93" s="388"/>
      <c r="K93" s="451" t="str">
        <f>IFERROR(VLOOKUP($J93,[6]LSIns!$B$5:$C$45,2,FALSE),"")</f>
        <v/>
      </c>
      <c r="L93" s="543"/>
      <c r="M93" s="475" t="str">
        <f>IFERROR(VLOOKUP($L93,Insumos!$D$2:$G$518,2,FALSE),"")</f>
        <v/>
      </c>
      <c r="N93" s="545"/>
      <c r="O93" s="476" t="str">
        <f>IFERROR(VLOOKUP($L93,Insumos!$D$2:$G$518,3,FALSE),"")</f>
        <v/>
      </c>
      <c r="P93" s="476" t="e">
        <f>+Tabla1[[#This Row],[Precio Unitario]]*Tabla1[[#This Row],[Cantidad de Insumos]]</f>
        <v>#VALUE!</v>
      </c>
      <c r="Q93" s="476" t="str">
        <f>IFERROR(VLOOKUP($L93,Insumos!$D$2:$G$518,4,FALSE),"")</f>
        <v/>
      </c>
      <c r="R93" s="475"/>
      <c r="S93" s="513"/>
      <c r="T93" s="513"/>
    </row>
    <row r="94" spans="2:20" x14ac:dyDescent="0.25">
      <c r="B94" s="477" t="str">
        <f>IF(Tabla1[[#This Row],[Código_Actividad]]="","",CONCATENATE(Tabla1[[#This Row],[POA]],".",Tabla1[[#This Row],[SRS]],".",Tabla1[[#This Row],[AREA]],".",Tabla1[[#This Row],[TIPO]]))</f>
        <v/>
      </c>
      <c r="C94" s="477" t="str">
        <f>IF(Tabla1[[#This Row],[Código_Actividad]]="","",'Formulario PPGR1'!#REF!)</f>
        <v/>
      </c>
      <c r="D94" s="477" t="str">
        <f>IF(Tabla1[[#This Row],[Código_Actividad]]="","",'Formulario PPGR1'!#REF!)</f>
        <v/>
      </c>
      <c r="E94" s="477" t="str">
        <f>IF(Tabla1[[#This Row],[Código_Actividad]]="","",'Formulario PPGR1'!#REF!)</f>
        <v/>
      </c>
      <c r="F94" s="477" t="str">
        <f>IF(Tabla1[[#This Row],[Código_Actividad]]="","",'Formulario PPGR1'!#REF!)</f>
        <v/>
      </c>
      <c r="G94" s="386"/>
      <c r="H94" s="418" t="str">
        <f>IFERROR(VLOOKUP(Tabla1[[#This Row],[Código_Actividad]],'Formulario PPGR2'!$H$7:$I$1048576,2,FALSE),"")</f>
        <v/>
      </c>
      <c r="I94" s="453"/>
      <c r="J94" s="388"/>
      <c r="K94" s="451" t="str">
        <f>IFERROR(VLOOKUP($J94,[6]LSIns!$B$5:$C$45,2,FALSE),"")</f>
        <v/>
      </c>
      <c r="L94" s="543"/>
      <c r="M94" s="475" t="str">
        <f>IFERROR(VLOOKUP($L94,Insumos!$D$2:$G$518,2,FALSE),"")</f>
        <v/>
      </c>
      <c r="N94" s="545"/>
      <c r="O94" s="476" t="str">
        <f>IFERROR(VLOOKUP($L94,Insumos!$D$2:$G$518,3,FALSE),"")</f>
        <v/>
      </c>
      <c r="P94" s="476" t="e">
        <f>+Tabla1[[#This Row],[Precio Unitario]]*Tabla1[[#This Row],[Cantidad de Insumos]]</f>
        <v>#VALUE!</v>
      </c>
      <c r="Q94" s="476" t="str">
        <f>IFERROR(VLOOKUP($L94,Insumos!$D$2:$G$518,4,FALSE),"")</f>
        <v/>
      </c>
      <c r="R94" s="475"/>
      <c r="S94" s="513"/>
      <c r="T94" s="513"/>
    </row>
    <row r="95" spans="2:20" x14ac:dyDescent="0.25">
      <c r="B95" s="477" t="str">
        <f>IF(Tabla1[[#This Row],[Código_Actividad]]="","",CONCATENATE(Tabla1[[#This Row],[POA]],".",Tabla1[[#This Row],[SRS]],".",Tabla1[[#This Row],[AREA]],".",Tabla1[[#This Row],[TIPO]]))</f>
        <v/>
      </c>
      <c r="C95" s="477" t="str">
        <f>IF(Tabla1[[#This Row],[Código_Actividad]]="","",'Formulario PPGR1'!#REF!)</f>
        <v/>
      </c>
      <c r="D95" s="477" t="str">
        <f>IF(Tabla1[[#This Row],[Código_Actividad]]="","",'Formulario PPGR1'!#REF!)</f>
        <v/>
      </c>
      <c r="E95" s="477" t="str">
        <f>IF(Tabla1[[#This Row],[Código_Actividad]]="","",'Formulario PPGR1'!#REF!)</f>
        <v/>
      </c>
      <c r="F95" s="477" t="str">
        <f>IF(Tabla1[[#This Row],[Código_Actividad]]="","",'Formulario PPGR1'!#REF!)</f>
        <v/>
      </c>
      <c r="G95" s="386"/>
      <c r="H95" s="418" t="str">
        <f>IFERROR(VLOOKUP(Tabla1[[#This Row],[Código_Actividad]],'Formulario PPGR2'!$H$7:$I$1048576,2,FALSE),"")</f>
        <v/>
      </c>
      <c r="I95" s="453"/>
      <c r="J95" s="388"/>
      <c r="K95" s="451" t="str">
        <f>IFERROR(VLOOKUP($J95,[6]LSIns!$B$5:$C$45,2,FALSE),"")</f>
        <v/>
      </c>
      <c r="L95" s="543"/>
      <c r="M95" s="475" t="str">
        <f>IFERROR(VLOOKUP($L95,Insumos!$D$2:$G$518,2,FALSE),"")</f>
        <v/>
      </c>
      <c r="N95" s="545"/>
      <c r="O95" s="476" t="str">
        <f>IFERROR(VLOOKUP($L95,Insumos!$D$2:$G$518,3,FALSE),"")</f>
        <v/>
      </c>
      <c r="P95" s="476" t="e">
        <f>+Tabla1[[#This Row],[Precio Unitario]]*Tabla1[[#This Row],[Cantidad de Insumos]]</f>
        <v>#VALUE!</v>
      </c>
      <c r="Q95" s="476" t="str">
        <f>IFERROR(VLOOKUP($L95,Insumos!$D$2:$G$518,4,FALSE),"")</f>
        <v/>
      </c>
      <c r="R95" s="475"/>
      <c r="S95" s="513"/>
      <c r="T95" s="513"/>
    </row>
    <row r="96" spans="2:20" x14ac:dyDescent="0.25">
      <c r="B96" s="477" t="str">
        <f>IF(Tabla1[[#This Row],[Código_Actividad]]="","",CONCATENATE(Tabla1[[#This Row],[POA]],".",Tabla1[[#This Row],[SRS]],".",Tabla1[[#This Row],[AREA]],".",Tabla1[[#This Row],[TIPO]]))</f>
        <v/>
      </c>
      <c r="C96" s="477" t="str">
        <f>IF(Tabla1[[#This Row],[Código_Actividad]]="","",'Formulario PPGR1'!#REF!)</f>
        <v/>
      </c>
      <c r="D96" s="477" t="str">
        <f>IF(Tabla1[[#This Row],[Código_Actividad]]="","",'Formulario PPGR1'!#REF!)</f>
        <v/>
      </c>
      <c r="E96" s="477" t="str">
        <f>IF(Tabla1[[#This Row],[Código_Actividad]]="","",'Formulario PPGR1'!#REF!)</f>
        <v/>
      </c>
      <c r="F96" s="477" t="str">
        <f>IF(Tabla1[[#This Row],[Código_Actividad]]="","",'Formulario PPGR1'!#REF!)</f>
        <v/>
      </c>
      <c r="G96" s="386"/>
      <c r="H96" s="418" t="str">
        <f>IFERROR(VLOOKUP(Tabla1[[#This Row],[Código_Actividad]],'Formulario PPGR2'!$H$7:$I$1048576,2,FALSE),"")</f>
        <v/>
      </c>
      <c r="I96" s="453"/>
      <c r="J96" s="388"/>
      <c r="K96" s="451" t="str">
        <f>IFERROR(VLOOKUP($J96,[6]LSIns!$B$5:$C$45,2,FALSE),"")</f>
        <v/>
      </c>
      <c r="L96" s="543"/>
      <c r="M96" s="475" t="str">
        <f>IFERROR(VLOOKUP($L96,Insumos!$D$2:$G$518,2,FALSE),"")</f>
        <v/>
      </c>
      <c r="N96" s="545"/>
      <c r="O96" s="476" t="str">
        <f>IFERROR(VLOOKUP($L96,Insumos!$D$2:$G$518,3,FALSE),"")</f>
        <v/>
      </c>
      <c r="P96" s="476" t="e">
        <f>+Tabla1[[#This Row],[Precio Unitario]]*Tabla1[[#This Row],[Cantidad de Insumos]]</f>
        <v>#VALUE!</v>
      </c>
      <c r="Q96" s="476" t="str">
        <f>IFERROR(VLOOKUP($L96,Insumos!$D$2:$G$518,4,FALSE),"")</f>
        <v/>
      </c>
      <c r="R96" s="475"/>
      <c r="S96" s="513"/>
      <c r="T96" s="513"/>
    </row>
    <row r="97" spans="2:20" x14ac:dyDescent="0.25">
      <c r="B97" s="477" t="str">
        <f>IF(Tabla1[[#This Row],[Código_Actividad]]="","",CONCATENATE(Tabla1[[#This Row],[POA]],".",Tabla1[[#This Row],[SRS]],".",Tabla1[[#This Row],[AREA]],".",Tabla1[[#This Row],[TIPO]]))</f>
        <v/>
      </c>
      <c r="C97" s="477" t="str">
        <f>IF(Tabla1[[#This Row],[Código_Actividad]]="","",'Formulario PPGR1'!#REF!)</f>
        <v/>
      </c>
      <c r="D97" s="477" t="str">
        <f>IF(Tabla1[[#This Row],[Código_Actividad]]="","",'Formulario PPGR1'!#REF!)</f>
        <v/>
      </c>
      <c r="E97" s="477" t="str">
        <f>IF(Tabla1[[#This Row],[Código_Actividad]]="","",'Formulario PPGR1'!#REF!)</f>
        <v/>
      </c>
      <c r="F97" s="477" t="str">
        <f>IF(Tabla1[[#This Row],[Código_Actividad]]="","",'Formulario PPGR1'!#REF!)</f>
        <v/>
      </c>
      <c r="G97" s="386"/>
      <c r="H97" s="418" t="str">
        <f>IFERROR(VLOOKUP(Tabla1[[#This Row],[Código_Actividad]],'Formulario PPGR2'!$H$7:$I$1048576,2,FALSE),"")</f>
        <v/>
      </c>
      <c r="I97" s="453"/>
      <c r="J97" s="388"/>
      <c r="K97" s="451" t="str">
        <f>IFERROR(VLOOKUP($J97,[6]LSIns!$B$5:$C$45,2,FALSE),"")</f>
        <v/>
      </c>
      <c r="L97" s="543"/>
      <c r="M97" s="475" t="str">
        <f>IFERROR(VLOOKUP($L97,Insumos!$D$2:$G$518,2,FALSE),"")</f>
        <v/>
      </c>
      <c r="N97" s="545"/>
      <c r="O97" s="476" t="str">
        <f>IFERROR(VLOOKUP($L97,Insumos!$D$2:$G$518,3,FALSE),"")</f>
        <v/>
      </c>
      <c r="P97" s="476" t="e">
        <f>+Tabla1[[#This Row],[Precio Unitario]]*Tabla1[[#This Row],[Cantidad de Insumos]]</f>
        <v>#VALUE!</v>
      </c>
      <c r="Q97" s="476" t="str">
        <f>IFERROR(VLOOKUP($L97,Insumos!$D$2:$G$518,4,FALSE),"")</f>
        <v/>
      </c>
      <c r="R97" s="475"/>
      <c r="S97" s="513"/>
      <c r="T97" s="513"/>
    </row>
    <row r="98" spans="2:20" x14ac:dyDescent="0.25">
      <c r="B98" s="477" t="str">
        <f>IF(Tabla1[[#This Row],[Código_Actividad]]="","",CONCATENATE(Tabla1[[#This Row],[POA]],".",Tabla1[[#This Row],[SRS]],".",Tabla1[[#This Row],[AREA]],".",Tabla1[[#This Row],[TIPO]]))</f>
        <v/>
      </c>
      <c r="C98" s="477" t="str">
        <f>IF(Tabla1[[#This Row],[Código_Actividad]]="","",'Formulario PPGR1'!#REF!)</f>
        <v/>
      </c>
      <c r="D98" s="477" t="str">
        <f>IF(Tabla1[[#This Row],[Código_Actividad]]="","",'Formulario PPGR1'!#REF!)</f>
        <v/>
      </c>
      <c r="E98" s="477" t="str">
        <f>IF(Tabla1[[#This Row],[Código_Actividad]]="","",'Formulario PPGR1'!#REF!)</f>
        <v/>
      </c>
      <c r="F98" s="477" t="str">
        <f>IF(Tabla1[[#This Row],[Código_Actividad]]="","",'Formulario PPGR1'!#REF!)</f>
        <v/>
      </c>
      <c r="G98" s="386"/>
      <c r="H98" s="418" t="str">
        <f>IFERROR(VLOOKUP(Tabla1[[#This Row],[Código_Actividad]],'Formulario PPGR2'!$H$7:$I$1048576,2,FALSE),"")</f>
        <v/>
      </c>
      <c r="I98" s="453"/>
      <c r="J98" s="388"/>
      <c r="K98" s="451" t="str">
        <f>IFERROR(VLOOKUP($J98,[6]LSIns!$B$5:$C$45,2,FALSE),"")</f>
        <v/>
      </c>
      <c r="L98" s="543"/>
      <c r="M98" s="475" t="str">
        <f>IFERROR(VLOOKUP($L98,Insumos!$D$2:$G$518,2,FALSE),"")</f>
        <v/>
      </c>
      <c r="N98" s="545"/>
      <c r="O98" s="476" t="str">
        <f>IFERROR(VLOOKUP($L98,Insumos!$D$2:$G$518,3,FALSE),"")</f>
        <v/>
      </c>
      <c r="P98" s="476" t="e">
        <f>+Tabla1[[#This Row],[Precio Unitario]]*Tabla1[[#This Row],[Cantidad de Insumos]]</f>
        <v>#VALUE!</v>
      </c>
      <c r="Q98" s="476" t="str">
        <f>IFERROR(VLOOKUP($L98,Insumos!$D$2:$G$518,4,FALSE),"")</f>
        <v/>
      </c>
      <c r="R98" s="475"/>
      <c r="S98" s="513"/>
      <c r="T98" s="513"/>
    </row>
    <row r="99" spans="2:20" x14ac:dyDescent="0.25">
      <c r="B99" s="477" t="str">
        <f>IF(Tabla1[[#This Row],[Código_Actividad]]="","",CONCATENATE(Tabla1[[#This Row],[POA]],".",Tabla1[[#This Row],[SRS]],".",Tabla1[[#This Row],[AREA]],".",Tabla1[[#This Row],[TIPO]]))</f>
        <v/>
      </c>
      <c r="C99" s="477" t="str">
        <f>IF(Tabla1[[#This Row],[Código_Actividad]]="","",'Formulario PPGR1'!#REF!)</f>
        <v/>
      </c>
      <c r="D99" s="477" t="str">
        <f>IF(Tabla1[[#This Row],[Código_Actividad]]="","",'Formulario PPGR1'!#REF!)</f>
        <v/>
      </c>
      <c r="E99" s="477" t="str">
        <f>IF(Tabla1[[#This Row],[Código_Actividad]]="","",'Formulario PPGR1'!#REF!)</f>
        <v/>
      </c>
      <c r="F99" s="477" t="str">
        <f>IF(Tabla1[[#This Row],[Código_Actividad]]="","",'Formulario PPGR1'!#REF!)</f>
        <v/>
      </c>
      <c r="G99" s="386"/>
      <c r="H99" s="418" t="str">
        <f>IFERROR(VLOOKUP(Tabla1[[#This Row],[Código_Actividad]],'Formulario PPGR2'!$H$7:$I$1048576,2,FALSE),"")</f>
        <v/>
      </c>
      <c r="I99" s="453"/>
      <c r="J99" s="388"/>
      <c r="K99" s="451" t="str">
        <f>IFERROR(VLOOKUP($J99,[6]LSIns!$B$5:$C$45,2,FALSE),"")</f>
        <v/>
      </c>
      <c r="L99" s="543"/>
      <c r="M99" s="475" t="str">
        <f>IFERROR(VLOOKUP($L99,Insumos!$D$2:$G$518,2,FALSE),"")</f>
        <v/>
      </c>
      <c r="N99" s="545"/>
      <c r="O99" s="476" t="str">
        <f>IFERROR(VLOOKUP($L99,Insumos!$D$2:$G$518,3,FALSE),"")</f>
        <v/>
      </c>
      <c r="P99" s="476" t="e">
        <f>+Tabla1[[#This Row],[Precio Unitario]]*Tabla1[[#This Row],[Cantidad de Insumos]]</f>
        <v>#VALUE!</v>
      </c>
      <c r="Q99" s="476" t="str">
        <f>IFERROR(VLOOKUP($L99,Insumos!$D$2:$G$518,4,FALSE),"")</f>
        <v/>
      </c>
      <c r="R99" s="475"/>
      <c r="S99" s="513"/>
      <c r="T99" s="513"/>
    </row>
    <row r="100" spans="2:20" x14ac:dyDescent="0.25">
      <c r="B100" s="477" t="str">
        <f>IF(Tabla1[[#This Row],[Código_Actividad]]="","",CONCATENATE(Tabla1[[#This Row],[POA]],".",Tabla1[[#This Row],[SRS]],".",Tabla1[[#This Row],[AREA]],".",Tabla1[[#This Row],[TIPO]]))</f>
        <v/>
      </c>
      <c r="C100" s="477" t="str">
        <f>IF(Tabla1[[#This Row],[Código_Actividad]]="","",'Formulario PPGR1'!#REF!)</f>
        <v/>
      </c>
      <c r="D100" s="477" t="str">
        <f>IF(Tabla1[[#This Row],[Código_Actividad]]="","",'Formulario PPGR1'!#REF!)</f>
        <v/>
      </c>
      <c r="E100" s="477" t="str">
        <f>IF(Tabla1[[#This Row],[Código_Actividad]]="","",'Formulario PPGR1'!#REF!)</f>
        <v/>
      </c>
      <c r="F100" s="477" t="str">
        <f>IF(Tabla1[[#This Row],[Código_Actividad]]="","",'Formulario PPGR1'!#REF!)</f>
        <v/>
      </c>
      <c r="G100" s="386"/>
      <c r="H100" s="418" t="str">
        <f>IFERROR(VLOOKUP(Tabla1[[#This Row],[Código_Actividad]],'Formulario PPGR2'!$H$7:$I$1048576,2,FALSE),"")</f>
        <v/>
      </c>
      <c r="I100" s="453"/>
      <c r="J100" s="388"/>
      <c r="K100" s="451" t="str">
        <f>IFERROR(VLOOKUP($J100,[6]LSIns!$B$5:$C$45,2,FALSE),"")</f>
        <v/>
      </c>
      <c r="L100" s="543"/>
      <c r="M100" s="475" t="str">
        <f>IFERROR(VLOOKUP($L100,Insumos!$D$2:$G$518,2,FALSE),"")</f>
        <v/>
      </c>
      <c r="N100" s="545"/>
      <c r="O100" s="476" t="str">
        <f>IFERROR(VLOOKUP($L100,Insumos!$D$2:$G$518,3,FALSE),"")</f>
        <v/>
      </c>
      <c r="P100" s="476" t="e">
        <f>+Tabla1[[#This Row],[Precio Unitario]]*Tabla1[[#This Row],[Cantidad de Insumos]]</f>
        <v>#VALUE!</v>
      </c>
      <c r="Q100" s="476" t="str">
        <f>IFERROR(VLOOKUP($L100,Insumos!$D$2:$G$518,4,FALSE),"")</f>
        <v/>
      </c>
      <c r="R100" s="475"/>
      <c r="S100" s="513"/>
      <c r="T100" s="513"/>
    </row>
    <row r="101" spans="2:20" x14ac:dyDescent="0.25">
      <c r="B101" s="477" t="str">
        <f>IF(Tabla1[[#This Row],[Código_Actividad]]="","",CONCATENATE(Tabla1[[#This Row],[POA]],".",Tabla1[[#This Row],[SRS]],".",Tabla1[[#This Row],[AREA]],".",Tabla1[[#This Row],[TIPO]]))</f>
        <v/>
      </c>
      <c r="C101" s="477" t="str">
        <f>IF(Tabla1[[#This Row],[Código_Actividad]]="","",'Formulario PPGR1'!#REF!)</f>
        <v/>
      </c>
      <c r="D101" s="477" t="str">
        <f>IF(Tabla1[[#This Row],[Código_Actividad]]="","",'Formulario PPGR1'!#REF!)</f>
        <v/>
      </c>
      <c r="E101" s="477" t="str">
        <f>IF(Tabla1[[#This Row],[Código_Actividad]]="","",'Formulario PPGR1'!#REF!)</f>
        <v/>
      </c>
      <c r="F101" s="477" t="str">
        <f>IF(Tabla1[[#This Row],[Código_Actividad]]="","",'Formulario PPGR1'!#REF!)</f>
        <v/>
      </c>
      <c r="G101" s="386"/>
      <c r="H101" s="418" t="str">
        <f>IFERROR(VLOOKUP(Tabla1[[#This Row],[Código_Actividad]],'Formulario PPGR2'!$H$7:$I$1048576,2,FALSE),"")</f>
        <v/>
      </c>
      <c r="I101" s="453"/>
      <c r="J101" s="388"/>
      <c r="K101" s="451" t="str">
        <f>IFERROR(VLOOKUP($J101,[6]LSIns!$B$5:$C$45,2,FALSE),"")</f>
        <v/>
      </c>
      <c r="L101" s="543"/>
      <c r="M101" s="475" t="str">
        <f>IFERROR(VLOOKUP($L101,Insumos!$D$2:$G$518,2,FALSE),"")</f>
        <v/>
      </c>
      <c r="N101" s="545"/>
      <c r="O101" s="476" t="str">
        <f>IFERROR(VLOOKUP($L101,Insumos!$D$2:$G$518,3,FALSE),"")</f>
        <v/>
      </c>
      <c r="P101" s="476" t="e">
        <f>+Tabla1[[#This Row],[Precio Unitario]]*Tabla1[[#This Row],[Cantidad de Insumos]]</f>
        <v>#VALUE!</v>
      </c>
      <c r="Q101" s="476" t="str">
        <f>IFERROR(VLOOKUP($L101,Insumos!$D$2:$G$518,4,FALSE),"")</f>
        <v/>
      </c>
      <c r="R101" s="475"/>
      <c r="S101" s="513"/>
      <c r="T101" s="513"/>
    </row>
    <row r="102" spans="2:20" x14ac:dyDescent="0.25">
      <c r="B102" s="477" t="str">
        <f>IF(Tabla1[[#This Row],[Código_Actividad]]="","",CONCATENATE(Tabla1[[#This Row],[POA]],".",Tabla1[[#This Row],[SRS]],".",Tabla1[[#This Row],[AREA]],".",Tabla1[[#This Row],[TIPO]]))</f>
        <v/>
      </c>
      <c r="C102" s="477" t="str">
        <f>IF(Tabla1[[#This Row],[Código_Actividad]]="","",'Formulario PPGR1'!#REF!)</f>
        <v/>
      </c>
      <c r="D102" s="477" t="str">
        <f>IF(Tabla1[[#This Row],[Código_Actividad]]="","",'Formulario PPGR1'!#REF!)</f>
        <v/>
      </c>
      <c r="E102" s="477" t="str">
        <f>IF(Tabla1[[#This Row],[Código_Actividad]]="","",'Formulario PPGR1'!#REF!)</f>
        <v/>
      </c>
      <c r="F102" s="477" t="str">
        <f>IF(Tabla1[[#This Row],[Código_Actividad]]="","",'Formulario PPGR1'!#REF!)</f>
        <v/>
      </c>
      <c r="G102" s="386"/>
      <c r="H102" s="418" t="str">
        <f>IFERROR(VLOOKUP(Tabla1[[#This Row],[Código_Actividad]],'Formulario PPGR2'!$H$7:$I$1048576,2,FALSE),"")</f>
        <v/>
      </c>
      <c r="I102" s="453"/>
      <c r="J102" s="388"/>
      <c r="K102" s="451" t="str">
        <f>IFERROR(VLOOKUP($J102,[6]LSIns!$B$5:$C$45,2,FALSE),"")</f>
        <v/>
      </c>
      <c r="L102" s="543"/>
      <c r="M102" s="475" t="str">
        <f>IFERROR(VLOOKUP($L102,Insumos!$D$2:$G$518,2,FALSE),"")</f>
        <v/>
      </c>
      <c r="N102" s="545"/>
      <c r="O102" s="476" t="str">
        <f>IFERROR(VLOOKUP($L102,Insumos!$D$2:$G$518,3,FALSE),"")</f>
        <v/>
      </c>
      <c r="P102" s="476" t="e">
        <f>+Tabla1[[#This Row],[Precio Unitario]]*Tabla1[[#This Row],[Cantidad de Insumos]]</f>
        <v>#VALUE!</v>
      </c>
      <c r="Q102" s="476" t="str">
        <f>IFERROR(VLOOKUP($L102,Insumos!$D$2:$G$518,4,FALSE),"")</f>
        <v/>
      </c>
      <c r="R102" s="475"/>
      <c r="S102" s="513"/>
      <c r="T102" s="513"/>
    </row>
    <row r="103" spans="2:20" x14ac:dyDescent="0.25">
      <c r="B103" s="477" t="str">
        <f>IF(Tabla1[[#This Row],[Código_Actividad]]="","",CONCATENATE(Tabla1[[#This Row],[POA]],".",Tabla1[[#This Row],[SRS]],".",Tabla1[[#This Row],[AREA]],".",Tabla1[[#This Row],[TIPO]]))</f>
        <v/>
      </c>
      <c r="C103" s="477" t="str">
        <f>IF(Tabla1[[#This Row],[Código_Actividad]]="","",'Formulario PPGR1'!#REF!)</f>
        <v/>
      </c>
      <c r="D103" s="477" t="str">
        <f>IF(Tabla1[[#This Row],[Código_Actividad]]="","",'Formulario PPGR1'!#REF!)</f>
        <v/>
      </c>
      <c r="E103" s="477" t="str">
        <f>IF(Tabla1[[#This Row],[Código_Actividad]]="","",'Formulario PPGR1'!#REF!)</f>
        <v/>
      </c>
      <c r="F103" s="477" t="str">
        <f>IF(Tabla1[[#This Row],[Código_Actividad]]="","",'Formulario PPGR1'!#REF!)</f>
        <v/>
      </c>
      <c r="G103" s="386"/>
      <c r="H103" s="418" t="str">
        <f>IFERROR(VLOOKUP(Tabla1[[#This Row],[Código_Actividad]],'Formulario PPGR2'!$H$7:$I$1048576,2,FALSE),"")</f>
        <v/>
      </c>
      <c r="I103" s="453"/>
      <c r="J103" s="388"/>
      <c r="K103" s="451" t="str">
        <f>IFERROR(VLOOKUP($J103,[6]LSIns!$B$5:$C$45,2,FALSE),"")</f>
        <v/>
      </c>
      <c r="L103" s="543"/>
      <c r="M103" s="475" t="str">
        <f>IFERROR(VLOOKUP($L103,Insumos!$D$2:$G$518,2,FALSE),"")</f>
        <v/>
      </c>
      <c r="N103" s="545"/>
      <c r="O103" s="476" t="str">
        <f>IFERROR(VLOOKUP($L103,Insumos!$D$2:$G$518,3,FALSE),"")</f>
        <v/>
      </c>
      <c r="P103" s="476" t="e">
        <f>+Tabla1[[#This Row],[Precio Unitario]]*Tabla1[[#This Row],[Cantidad de Insumos]]</f>
        <v>#VALUE!</v>
      </c>
      <c r="Q103" s="476" t="str">
        <f>IFERROR(VLOOKUP($L103,Insumos!$D$2:$G$518,4,FALSE),"")</f>
        <v/>
      </c>
      <c r="R103" s="475"/>
      <c r="S103" s="513"/>
      <c r="T103" s="513"/>
    </row>
    <row r="104" spans="2:20" x14ac:dyDescent="0.25">
      <c r="B104" s="477" t="str">
        <f>IF(Tabla1[[#This Row],[Código_Actividad]]="","",CONCATENATE(Tabla1[[#This Row],[POA]],".",Tabla1[[#This Row],[SRS]],".",Tabla1[[#This Row],[AREA]],".",Tabla1[[#This Row],[TIPO]]))</f>
        <v/>
      </c>
      <c r="C104" s="477" t="str">
        <f>IF(Tabla1[[#This Row],[Código_Actividad]]="","",'Formulario PPGR1'!#REF!)</f>
        <v/>
      </c>
      <c r="D104" s="477" t="str">
        <f>IF(Tabla1[[#This Row],[Código_Actividad]]="","",'Formulario PPGR1'!#REF!)</f>
        <v/>
      </c>
      <c r="E104" s="477" t="str">
        <f>IF(Tabla1[[#This Row],[Código_Actividad]]="","",'Formulario PPGR1'!#REF!)</f>
        <v/>
      </c>
      <c r="F104" s="477" t="str">
        <f>IF(Tabla1[[#This Row],[Código_Actividad]]="","",'Formulario PPGR1'!#REF!)</f>
        <v/>
      </c>
      <c r="G104" s="386"/>
      <c r="H104" s="418" t="str">
        <f>IFERROR(VLOOKUP(Tabla1[[#This Row],[Código_Actividad]],'Formulario PPGR2'!$H$7:$I$1048576,2,FALSE),"")</f>
        <v/>
      </c>
      <c r="I104" s="453"/>
      <c r="J104" s="388"/>
      <c r="K104" s="451" t="str">
        <f>IFERROR(VLOOKUP($J104,[6]LSIns!$B$5:$C$45,2,FALSE),"")</f>
        <v/>
      </c>
      <c r="L104" s="543"/>
      <c r="M104" s="475" t="str">
        <f>IFERROR(VLOOKUP($L104,Insumos!$D$2:$G$518,2,FALSE),"")</f>
        <v/>
      </c>
      <c r="N104" s="545"/>
      <c r="O104" s="476" t="str">
        <f>IFERROR(VLOOKUP($L104,Insumos!$D$2:$G$518,3,FALSE),"")</f>
        <v/>
      </c>
      <c r="P104" s="476" t="e">
        <f>+Tabla1[[#This Row],[Precio Unitario]]*Tabla1[[#This Row],[Cantidad de Insumos]]</f>
        <v>#VALUE!</v>
      </c>
      <c r="Q104" s="476" t="str">
        <f>IFERROR(VLOOKUP($L104,Insumos!$D$2:$G$518,4,FALSE),"")</f>
        <v/>
      </c>
      <c r="R104" s="475"/>
      <c r="S104" s="513"/>
      <c r="T104" s="513"/>
    </row>
    <row r="105" spans="2:20" x14ac:dyDescent="0.25">
      <c r="B105" s="477" t="str">
        <f>IF(Tabla1[[#This Row],[Código_Actividad]]="","",CONCATENATE(Tabla1[[#This Row],[POA]],".",Tabla1[[#This Row],[SRS]],".",Tabla1[[#This Row],[AREA]],".",Tabla1[[#This Row],[TIPO]]))</f>
        <v/>
      </c>
      <c r="C105" s="477" t="str">
        <f>IF(Tabla1[[#This Row],[Código_Actividad]]="","",'Formulario PPGR1'!#REF!)</f>
        <v/>
      </c>
      <c r="D105" s="477" t="str">
        <f>IF(Tabla1[[#This Row],[Código_Actividad]]="","",'Formulario PPGR1'!#REF!)</f>
        <v/>
      </c>
      <c r="E105" s="477" t="str">
        <f>IF(Tabla1[[#This Row],[Código_Actividad]]="","",'Formulario PPGR1'!#REF!)</f>
        <v/>
      </c>
      <c r="F105" s="477" t="str">
        <f>IF(Tabla1[[#This Row],[Código_Actividad]]="","",'Formulario PPGR1'!#REF!)</f>
        <v/>
      </c>
      <c r="G105" s="386"/>
      <c r="H105" s="418" t="str">
        <f>IFERROR(VLOOKUP(Tabla1[[#This Row],[Código_Actividad]],'Formulario PPGR2'!$H$7:$I$1048576,2,FALSE),"")</f>
        <v/>
      </c>
      <c r="I105" s="453"/>
      <c r="J105" s="388"/>
      <c r="K105" s="451" t="str">
        <f>IFERROR(VLOOKUP($J105,[6]LSIns!$B$5:$C$45,2,FALSE),"")</f>
        <v/>
      </c>
      <c r="L105" s="543"/>
      <c r="M105" s="475" t="str">
        <f>IFERROR(VLOOKUP($L105,Insumos!$D$2:$G$518,2,FALSE),"")</f>
        <v/>
      </c>
      <c r="N105" s="545"/>
      <c r="O105" s="476" t="str">
        <f>IFERROR(VLOOKUP($L105,Insumos!$D$2:$G$518,3,FALSE),"")</f>
        <v/>
      </c>
      <c r="P105" s="476" t="e">
        <f>+Tabla1[[#This Row],[Precio Unitario]]*Tabla1[[#This Row],[Cantidad de Insumos]]</f>
        <v>#VALUE!</v>
      </c>
      <c r="Q105" s="476" t="str">
        <f>IFERROR(VLOOKUP($L105,Insumos!$D$2:$G$518,4,FALSE),"")</f>
        <v/>
      </c>
      <c r="R105" s="475"/>
      <c r="S105" s="513"/>
      <c r="T105" s="513"/>
    </row>
    <row r="106" spans="2:20" x14ac:dyDescent="0.25">
      <c r="B106" s="477" t="str">
        <f>IF(Tabla1[[#This Row],[Código_Actividad]]="","",CONCATENATE(Tabla1[[#This Row],[POA]],".",Tabla1[[#This Row],[SRS]],".",Tabla1[[#This Row],[AREA]],".",Tabla1[[#This Row],[TIPO]]))</f>
        <v/>
      </c>
      <c r="C106" s="477" t="str">
        <f>IF(Tabla1[[#This Row],[Código_Actividad]]="","",'Formulario PPGR1'!#REF!)</f>
        <v/>
      </c>
      <c r="D106" s="477" t="str">
        <f>IF(Tabla1[[#This Row],[Código_Actividad]]="","",'Formulario PPGR1'!#REF!)</f>
        <v/>
      </c>
      <c r="E106" s="477" t="str">
        <f>IF(Tabla1[[#This Row],[Código_Actividad]]="","",'Formulario PPGR1'!#REF!)</f>
        <v/>
      </c>
      <c r="F106" s="477" t="str">
        <f>IF(Tabla1[[#This Row],[Código_Actividad]]="","",'Formulario PPGR1'!#REF!)</f>
        <v/>
      </c>
      <c r="G106" s="386"/>
      <c r="H106" s="418" t="str">
        <f>IFERROR(VLOOKUP(Tabla1[[#This Row],[Código_Actividad]],'Formulario PPGR2'!$H$7:$I$1048576,2,FALSE),"")</f>
        <v/>
      </c>
      <c r="I106" s="453"/>
      <c r="J106" s="388"/>
      <c r="K106" s="451" t="str">
        <f>IFERROR(VLOOKUP($J106,[6]LSIns!$B$5:$C$45,2,FALSE),"")</f>
        <v/>
      </c>
      <c r="L106" s="543"/>
      <c r="M106" s="475" t="str">
        <f>IFERROR(VLOOKUP($L106,Insumos!$D$2:$G$518,2,FALSE),"")</f>
        <v/>
      </c>
      <c r="N106" s="545"/>
      <c r="O106" s="476" t="str">
        <f>IFERROR(VLOOKUP($L106,Insumos!$D$2:$G$518,3,FALSE),"")</f>
        <v/>
      </c>
      <c r="P106" s="476" t="e">
        <f>+Tabla1[[#This Row],[Precio Unitario]]*Tabla1[[#This Row],[Cantidad de Insumos]]</f>
        <v>#VALUE!</v>
      </c>
      <c r="Q106" s="476" t="str">
        <f>IFERROR(VLOOKUP($L106,Insumos!$D$2:$G$518,4,FALSE),"")</f>
        <v/>
      </c>
      <c r="R106" s="475"/>
      <c r="S106" s="513"/>
      <c r="T106" s="513"/>
    </row>
    <row r="107" spans="2:20" x14ac:dyDescent="0.25">
      <c r="B107" s="477" t="str">
        <f>IF(Tabla1[[#This Row],[Código_Actividad]]="","",CONCATENATE(Tabla1[[#This Row],[POA]],".",Tabla1[[#This Row],[SRS]],".",Tabla1[[#This Row],[AREA]],".",Tabla1[[#This Row],[TIPO]]))</f>
        <v/>
      </c>
      <c r="C107" s="477" t="str">
        <f>IF(Tabla1[[#This Row],[Código_Actividad]]="","",'Formulario PPGR1'!#REF!)</f>
        <v/>
      </c>
      <c r="D107" s="477" t="str">
        <f>IF(Tabla1[[#This Row],[Código_Actividad]]="","",'Formulario PPGR1'!#REF!)</f>
        <v/>
      </c>
      <c r="E107" s="477" t="str">
        <f>IF(Tabla1[[#This Row],[Código_Actividad]]="","",'Formulario PPGR1'!#REF!)</f>
        <v/>
      </c>
      <c r="F107" s="477" t="str">
        <f>IF(Tabla1[[#This Row],[Código_Actividad]]="","",'Formulario PPGR1'!#REF!)</f>
        <v/>
      </c>
      <c r="G107" s="386"/>
      <c r="H107" s="418" t="str">
        <f>IFERROR(VLOOKUP(Tabla1[[#This Row],[Código_Actividad]],'Formulario PPGR2'!$H$7:$I$1048576,2,FALSE),"")</f>
        <v/>
      </c>
      <c r="I107" s="453"/>
      <c r="J107" s="388"/>
      <c r="K107" s="451" t="str">
        <f>IFERROR(VLOOKUP($J107,[6]LSIns!$B$5:$C$45,2,FALSE),"")</f>
        <v/>
      </c>
      <c r="L107" s="543"/>
      <c r="M107" s="475" t="str">
        <f>IFERROR(VLOOKUP($L107,Insumos!$D$2:$G$518,2,FALSE),"")</f>
        <v/>
      </c>
      <c r="N107" s="545"/>
      <c r="O107" s="476" t="str">
        <f>IFERROR(VLOOKUP($L107,Insumos!$D$2:$G$518,3,FALSE),"")</f>
        <v/>
      </c>
      <c r="P107" s="476" t="e">
        <f>+Tabla1[[#This Row],[Precio Unitario]]*Tabla1[[#This Row],[Cantidad de Insumos]]</f>
        <v>#VALUE!</v>
      </c>
      <c r="Q107" s="476" t="str">
        <f>IFERROR(VLOOKUP($L107,Insumos!$D$2:$G$518,4,FALSE),"")</f>
        <v/>
      </c>
      <c r="R107" s="475"/>
      <c r="S107" s="513"/>
      <c r="T107" s="513"/>
    </row>
    <row r="108" spans="2:20" x14ac:dyDescent="0.25">
      <c r="B108" s="477" t="str">
        <f>IF(Tabla1[[#This Row],[Código_Actividad]]="","",CONCATENATE(Tabla1[[#This Row],[POA]],".",Tabla1[[#This Row],[SRS]],".",Tabla1[[#This Row],[AREA]],".",Tabla1[[#This Row],[TIPO]]))</f>
        <v/>
      </c>
      <c r="C108" s="477" t="str">
        <f>IF(Tabla1[[#This Row],[Código_Actividad]]="","",'Formulario PPGR1'!#REF!)</f>
        <v/>
      </c>
      <c r="D108" s="477" t="str">
        <f>IF(Tabla1[[#This Row],[Código_Actividad]]="","",'Formulario PPGR1'!#REF!)</f>
        <v/>
      </c>
      <c r="E108" s="477" t="str">
        <f>IF(Tabla1[[#This Row],[Código_Actividad]]="","",'Formulario PPGR1'!#REF!)</f>
        <v/>
      </c>
      <c r="F108" s="477" t="str">
        <f>IF(Tabla1[[#This Row],[Código_Actividad]]="","",'Formulario PPGR1'!#REF!)</f>
        <v/>
      </c>
      <c r="G108" s="386"/>
      <c r="H108" s="418" t="str">
        <f>IFERROR(VLOOKUP(Tabla1[[#This Row],[Código_Actividad]],'Formulario PPGR2'!$H$7:$I$1048576,2,FALSE),"")</f>
        <v/>
      </c>
      <c r="I108" s="453"/>
      <c r="J108" s="388"/>
      <c r="K108" s="451" t="str">
        <f>IFERROR(VLOOKUP($J108,[6]LSIns!$B$5:$C$45,2,FALSE),"")</f>
        <v/>
      </c>
      <c r="L108" s="543"/>
      <c r="M108" s="475" t="str">
        <f>IFERROR(VLOOKUP($L108,Insumos!$D$2:$G$518,2,FALSE),"")</f>
        <v/>
      </c>
      <c r="N108" s="545"/>
      <c r="O108" s="476" t="str">
        <f>IFERROR(VLOOKUP($L108,Insumos!$D$2:$G$518,3,FALSE),"")</f>
        <v/>
      </c>
      <c r="P108" s="476" t="e">
        <f>+Tabla1[[#This Row],[Precio Unitario]]*Tabla1[[#This Row],[Cantidad de Insumos]]</f>
        <v>#VALUE!</v>
      </c>
      <c r="Q108" s="476" t="str">
        <f>IFERROR(VLOOKUP($L108,Insumos!$D$2:$G$518,4,FALSE),"")</f>
        <v/>
      </c>
      <c r="R108" s="475"/>
      <c r="S108" s="513"/>
      <c r="T108" s="513"/>
    </row>
    <row r="109" spans="2:20" x14ac:dyDescent="0.25">
      <c r="B109" s="477" t="str">
        <f>IF(Tabla1[[#This Row],[Código_Actividad]]="","",CONCATENATE(Tabla1[[#This Row],[POA]],".",Tabla1[[#This Row],[SRS]],".",Tabla1[[#This Row],[AREA]],".",Tabla1[[#This Row],[TIPO]]))</f>
        <v/>
      </c>
      <c r="C109" s="477" t="str">
        <f>IF(Tabla1[[#This Row],[Código_Actividad]]="","",'Formulario PPGR1'!#REF!)</f>
        <v/>
      </c>
      <c r="D109" s="477" t="str">
        <f>IF(Tabla1[[#This Row],[Código_Actividad]]="","",'Formulario PPGR1'!#REF!)</f>
        <v/>
      </c>
      <c r="E109" s="477" t="str">
        <f>IF(Tabla1[[#This Row],[Código_Actividad]]="","",'Formulario PPGR1'!#REF!)</f>
        <v/>
      </c>
      <c r="F109" s="477" t="str">
        <f>IF(Tabla1[[#This Row],[Código_Actividad]]="","",'Formulario PPGR1'!#REF!)</f>
        <v/>
      </c>
      <c r="G109" s="386"/>
      <c r="H109" s="418" t="str">
        <f>IFERROR(VLOOKUP(Tabla1[[#This Row],[Código_Actividad]],'Formulario PPGR2'!$H$7:$I$1048576,2,FALSE),"")</f>
        <v/>
      </c>
      <c r="I109" s="453" t="str">
        <f>IFERROR(VLOOKUP([5]!Tabla1[[#This Row],[Código_Actividad]],[5]!Tabla2[[Código]:[Total de Acciones ]],15,FALSE),"")</f>
        <v/>
      </c>
      <c r="J109" s="543"/>
      <c r="K109" s="388" t="str">
        <f>IFERROR(VLOOKUP($J109,[6]LSIns!$B$5:$C$45,2,FALSE),"")</f>
        <v/>
      </c>
      <c r="L109" s="543"/>
      <c r="M109" s="475" t="str">
        <f>IFERROR(VLOOKUP($L109,Insumos!$D$2:$G$518,2,FALSE),"")</f>
        <v/>
      </c>
      <c r="N109" s="545"/>
      <c r="O109" s="476" t="str">
        <f>IFERROR(VLOOKUP($L109,Insumos!$D$2:$G$518,3,FALSE),"")</f>
        <v/>
      </c>
      <c r="P109" s="476" t="e">
        <f>+Tabla1[[#This Row],[Precio Unitario]]*Tabla1[[#This Row],[Cantidad de Insumos]]</f>
        <v>#VALUE!</v>
      </c>
      <c r="Q109" s="476" t="str">
        <f>IFERROR(VLOOKUP($L109,Insumos!$D$2:$G$518,4,FALSE),"")</f>
        <v/>
      </c>
      <c r="R109" s="475"/>
      <c r="S109" s="513"/>
      <c r="T109" s="513"/>
    </row>
    <row r="110" spans="2:20" x14ac:dyDescent="0.25">
      <c r="B110" s="477" t="str">
        <f>IF(Tabla1[[#This Row],[Código_Actividad]]="","",CONCATENATE(Tabla1[[#This Row],[POA]],".",Tabla1[[#This Row],[SRS]],".",Tabla1[[#This Row],[AREA]],".",Tabla1[[#This Row],[TIPO]]))</f>
        <v/>
      </c>
      <c r="C110" s="477" t="str">
        <f>IF(Tabla1[[#This Row],[Código_Actividad]]="","",'Formulario PPGR1'!#REF!)</f>
        <v/>
      </c>
      <c r="D110" s="477" t="str">
        <f>IF(Tabla1[[#This Row],[Código_Actividad]]="","",'Formulario PPGR1'!#REF!)</f>
        <v/>
      </c>
      <c r="E110" s="477" t="str">
        <f>IF(Tabla1[[#This Row],[Código_Actividad]]="","",'Formulario PPGR1'!#REF!)</f>
        <v/>
      </c>
      <c r="F110" s="477" t="str">
        <f>IF(Tabla1[[#This Row],[Código_Actividad]]="","",'Formulario PPGR1'!#REF!)</f>
        <v/>
      </c>
      <c r="G110" s="386"/>
      <c r="H110" s="418" t="str">
        <f>IFERROR(VLOOKUP(Tabla1[[#This Row],[Código_Actividad]],'Formulario PPGR2'!$H$7:$I$1048576,2,FALSE),"")</f>
        <v/>
      </c>
      <c r="I110" s="453" t="str">
        <f>IFERROR(VLOOKUP([5]!Tabla1[[#This Row],[Código_Actividad]],[5]!Tabla2[[Código]:[Total de Acciones ]],15,FALSE),"")</f>
        <v/>
      </c>
      <c r="J110" s="543"/>
      <c r="K110" s="388" t="str">
        <f>IFERROR(VLOOKUP($J110,[6]LSIns!$B$5:$C$45,2,FALSE),"")</f>
        <v/>
      </c>
      <c r="L110" s="543"/>
      <c r="M110" s="475" t="str">
        <f>IFERROR(VLOOKUP($L110,Insumos!$D$2:$G$518,2,FALSE),"")</f>
        <v/>
      </c>
      <c r="N110" s="545"/>
      <c r="O110" s="476" t="str">
        <f>IFERROR(VLOOKUP($L110,Insumos!$D$2:$G$518,3,FALSE),"")</f>
        <v/>
      </c>
      <c r="P110" s="476" t="e">
        <f>+Tabla1[[#This Row],[Precio Unitario]]*Tabla1[[#This Row],[Cantidad de Insumos]]</f>
        <v>#VALUE!</v>
      </c>
      <c r="Q110" s="476" t="str">
        <f>IFERROR(VLOOKUP($L110,Insumos!$D$2:$G$518,4,FALSE),"")</f>
        <v/>
      </c>
      <c r="R110" s="475"/>
      <c r="S110" s="513"/>
      <c r="T110" s="513"/>
    </row>
    <row r="111" spans="2:20" x14ac:dyDescent="0.25">
      <c r="B111" s="477" t="str">
        <f>IF(Tabla1[[#This Row],[Código_Actividad]]="","",CONCATENATE(Tabla1[[#This Row],[POA]],".",Tabla1[[#This Row],[SRS]],".",Tabla1[[#This Row],[AREA]],".",Tabla1[[#This Row],[TIPO]]))</f>
        <v/>
      </c>
      <c r="C111" s="477" t="str">
        <f>IF(Tabla1[[#This Row],[Código_Actividad]]="","",'Formulario PPGR1'!#REF!)</f>
        <v/>
      </c>
      <c r="D111" s="477" t="str">
        <f>IF(Tabla1[[#This Row],[Código_Actividad]]="","",'Formulario PPGR1'!#REF!)</f>
        <v/>
      </c>
      <c r="E111" s="477" t="str">
        <f>IF(Tabla1[[#This Row],[Código_Actividad]]="","",'Formulario PPGR1'!#REF!)</f>
        <v/>
      </c>
      <c r="F111" s="477" t="str">
        <f>IF(Tabla1[[#This Row],[Código_Actividad]]="","",'Formulario PPGR1'!#REF!)</f>
        <v/>
      </c>
      <c r="G111" s="386"/>
      <c r="H111" s="418" t="str">
        <f>IFERROR(VLOOKUP(Tabla1[[#This Row],[Código_Actividad]],'Formulario PPGR2'!$H$7:$I$1048576,2,FALSE),"")</f>
        <v/>
      </c>
      <c r="I111" s="453" t="str">
        <f>IFERROR(VLOOKUP([5]!Tabla1[[#This Row],[Código_Actividad]],[5]!Tabla2[[Código]:[Total de Acciones ]],15,FALSE),"")</f>
        <v/>
      </c>
      <c r="J111" s="543"/>
      <c r="K111" s="388" t="str">
        <f>IFERROR(VLOOKUP($J111,[6]LSIns!$B$5:$C$45,2,FALSE),"")</f>
        <v/>
      </c>
      <c r="L111" s="543"/>
      <c r="M111" s="475" t="str">
        <f>IFERROR(VLOOKUP($L111,Insumos!$D$2:$G$518,2,FALSE),"")</f>
        <v/>
      </c>
      <c r="N111" s="545"/>
      <c r="O111" s="476" t="str">
        <f>IFERROR(VLOOKUP($L111,Insumos!$D$2:$G$518,3,FALSE),"")</f>
        <v/>
      </c>
      <c r="P111" s="476" t="e">
        <f>+Tabla1[[#This Row],[Precio Unitario]]*Tabla1[[#This Row],[Cantidad de Insumos]]</f>
        <v>#VALUE!</v>
      </c>
      <c r="Q111" s="476" t="str">
        <f>IFERROR(VLOOKUP($L111,Insumos!$D$2:$G$518,4,FALSE),"")</f>
        <v/>
      </c>
      <c r="R111" s="475"/>
      <c r="S111" s="513"/>
      <c r="T111" s="513"/>
    </row>
    <row r="112" spans="2:20" x14ac:dyDescent="0.25">
      <c r="B112" s="477" t="str">
        <f>IF(Tabla1[[#This Row],[Código_Actividad]]="","",CONCATENATE(Tabla1[[#This Row],[POA]],".",Tabla1[[#This Row],[SRS]],".",Tabla1[[#This Row],[AREA]],".",Tabla1[[#This Row],[TIPO]]))</f>
        <v/>
      </c>
      <c r="C112" s="477" t="str">
        <f>IF(Tabla1[[#This Row],[Código_Actividad]]="","",'Formulario PPGR1'!#REF!)</f>
        <v/>
      </c>
      <c r="D112" s="477" t="str">
        <f>IF(Tabla1[[#This Row],[Código_Actividad]]="","",'Formulario PPGR1'!#REF!)</f>
        <v/>
      </c>
      <c r="E112" s="477" t="str">
        <f>IF(Tabla1[[#This Row],[Código_Actividad]]="","",'Formulario PPGR1'!#REF!)</f>
        <v/>
      </c>
      <c r="F112" s="477" t="str">
        <f>IF(Tabla1[[#This Row],[Código_Actividad]]="","",'Formulario PPGR1'!#REF!)</f>
        <v/>
      </c>
      <c r="G112" s="386"/>
      <c r="H112" s="418" t="str">
        <f>IFERROR(VLOOKUP(Tabla1[[#This Row],[Código_Actividad]],'Formulario PPGR2'!$H$7:$I$1048576,2,FALSE),"")</f>
        <v/>
      </c>
      <c r="I112" s="453" t="str">
        <f>IFERROR(VLOOKUP([5]!Tabla1[[#This Row],[Código_Actividad]],[5]!Tabla2[[Código]:[Total de Acciones ]],15,FALSE),"")</f>
        <v/>
      </c>
      <c r="J112" s="543"/>
      <c r="K112" s="388" t="str">
        <f>IFERROR(VLOOKUP($J112,[6]LSIns!$B$5:$C$45,2,FALSE),"")</f>
        <v/>
      </c>
      <c r="L112" s="543"/>
      <c r="M112" s="475" t="str">
        <f>IFERROR(VLOOKUP($L112,Insumos!$D$2:$G$518,2,FALSE),"")</f>
        <v/>
      </c>
      <c r="N112" s="545"/>
      <c r="O112" s="476" t="str">
        <f>IFERROR(VLOOKUP($L112,Insumos!$D$2:$G$518,3,FALSE),"")</f>
        <v/>
      </c>
      <c r="P112" s="476" t="e">
        <f>+Tabla1[[#This Row],[Precio Unitario]]*Tabla1[[#This Row],[Cantidad de Insumos]]</f>
        <v>#VALUE!</v>
      </c>
      <c r="Q112" s="476" t="str">
        <f>IFERROR(VLOOKUP($L112,Insumos!$D$2:$G$518,4,FALSE),"")</f>
        <v/>
      </c>
      <c r="R112" s="475"/>
      <c r="S112" s="513"/>
      <c r="T112" s="513"/>
    </row>
    <row r="113" spans="2:20" x14ac:dyDescent="0.25">
      <c r="B113" s="477" t="str">
        <f>IF(Tabla1[[#This Row],[Código_Actividad]]="","",CONCATENATE(Tabla1[[#This Row],[POA]],".",Tabla1[[#This Row],[SRS]],".",Tabla1[[#This Row],[AREA]],".",Tabla1[[#This Row],[TIPO]]))</f>
        <v/>
      </c>
      <c r="C113" s="477" t="str">
        <f>IF(Tabla1[[#This Row],[Código_Actividad]]="","",'Formulario PPGR1'!#REF!)</f>
        <v/>
      </c>
      <c r="D113" s="477" t="str">
        <f>IF(Tabla1[[#This Row],[Código_Actividad]]="","",'Formulario PPGR1'!#REF!)</f>
        <v/>
      </c>
      <c r="E113" s="477" t="str">
        <f>IF(Tabla1[[#This Row],[Código_Actividad]]="","",'Formulario PPGR1'!#REF!)</f>
        <v/>
      </c>
      <c r="F113" s="477" t="str">
        <f>IF(Tabla1[[#This Row],[Código_Actividad]]="","",'Formulario PPGR1'!#REF!)</f>
        <v/>
      </c>
      <c r="G113" s="386"/>
      <c r="H113" s="418" t="str">
        <f>IFERROR(VLOOKUP(Tabla1[[#This Row],[Código_Actividad]],'Formulario PPGR2'!$H$7:$I$1048576,2,FALSE),"")</f>
        <v/>
      </c>
      <c r="I113" s="453" t="str">
        <f>IFERROR(VLOOKUP([5]!Tabla1[[#This Row],[Código_Actividad]],[5]!Tabla2[[Código]:[Total de Acciones ]],15,FALSE),"")</f>
        <v/>
      </c>
      <c r="J113" s="543"/>
      <c r="K113" s="388" t="str">
        <f>IFERROR(VLOOKUP($J113,[6]LSIns!$B$5:$C$45,2,FALSE),"")</f>
        <v/>
      </c>
      <c r="L113" s="543"/>
      <c r="M113" s="475" t="str">
        <f>IFERROR(VLOOKUP($L113,Insumos!$D$2:$G$518,2,FALSE),"")</f>
        <v/>
      </c>
      <c r="N113" s="545"/>
      <c r="O113" s="476" t="str">
        <f>IFERROR(VLOOKUP($L113,Insumos!$D$2:$G$518,3,FALSE),"")</f>
        <v/>
      </c>
      <c r="P113" s="476" t="e">
        <f>+Tabla1[[#This Row],[Precio Unitario]]*Tabla1[[#This Row],[Cantidad de Insumos]]</f>
        <v>#VALUE!</v>
      </c>
      <c r="Q113" s="476" t="str">
        <f>IFERROR(VLOOKUP($L113,Insumos!$D$2:$G$518,4,FALSE),"")</f>
        <v/>
      </c>
      <c r="R113" s="475"/>
      <c r="S113" s="513"/>
      <c r="T113" s="513"/>
    </row>
    <row r="114" spans="2:20" x14ac:dyDescent="0.25">
      <c r="B114" s="477" t="str">
        <f>IF(Tabla1[[#This Row],[Código_Actividad]]="","",CONCATENATE(Tabla1[[#This Row],[POA]],".",Tabla1[[#This Row],[SRS]],".",Tabla1[[#This Row],[AREA]],".",Tabla1[[#This Row],[TIPO]]))</f>
        <v/>
      </c>
      <c r="C114" s="477" t="str">
        <f>IF(Tabla1[[#This Row],[Código_Actividad]]="","",'Formulario PPGR1'!#REF!)</f>
        <v/>
      </c>
      <c r="D114" s="477" t="str">
        <f>IF(Tabla1[[#This Row],[Código_Actividad]]="","",'Formulario PPGR1'!#REF!)</f>
        <v/>
      </c>
      <c r="E114" s="477" t="str">
        <f>IF(Tabla1[[#This Row],[Código_Actividad]]="","",'Formulario PPGR1'!#REF!)</f>
        <v/>
      </c>
      <c r="F114" s="477" t="str">
        <f>IF(Tabla1[[#This Row],[Código_Actividad]]="","",'Formulario PPGR1'!#REF!)</f>
        <v/>
      </c>
      <c r="G114" s="386"/>
      <c r="H114" s="418" t="str">
        <f>IFERROR(VLOOKUP(Tabla1[[#This Row],[Código_Actividad]],'Formulario PPGR2'!$H$7:$I$1048576,2,FALSE),"")</f>
        <v/>
      </c>
      <c r="I114" s="453" t="str">
        <f>IFERROR(VLOOKUP([5]!Tabla1[[#This Row],[Código_Actividad]],[5]!Tabla2[[Código]:[Total de Acciones ]],15,FALSE),"")</f>
        <v/>
      </c>
      <c r="J114" s="543"/>
      <c r="K114" s="388" t="str">
        <f>IFERROR(VLOOKUP($J114,[6]LSIns!$B$5:$C$45,2,FALSE),"")</f>
        <v/>
      </c>
      <c r="L114" s="543"/>
      <c r="M114" s="475" t="str">
        <f>IFERROR(VLOOKUP($L114,Insumos!$D$2:$G$518,2,FALSE),"")</f>
        <v/>
      </c>
      <c r="N114" s="545"/>
      <c r="O114" s="476" t="str">
        <f>IFERROR(VLOOKUP($L114,Insumos!$D$2:$G$518,3,FALSE),"")</f>
        <v/>
      </c>
      <c r="P114" s="476" t="e">
        <f>+Tabla1[[#This Row],[Precio Unitario]]*Tabla1[[#This Row],[Cantidad de Insumos]]</f>
        <v>#VALUE!</v>
      </c>
      <c r="Q114" s="476" t="str">
        <f>IFERROR(VLOOKUP($L114,Insumos!$D$2:$G$518,4,FALSE),"")</f>
        <v/>
      </c>
      <c r="R114" s="475"/>
      <c r="S114" s="513"/>
      <c r="T114" s="513"/>
    </row>
    <row r="115" spans="2:20" x14ac:dyDescent="0.25">
      <c r="B115" s="477" t="str">
        <f>IF(Tabla1[[#This Row],[Código_Actividad]]="","",CONCATENATE(Tabla1[[#This Row],[POA]],".",Tabla1[[#This Row],[SRS]],".",Tabla1[[#This Row],[AREA]],".",Tabla1[[#This Row],[TIPO]]))</f>
        <v/>
      </c>
      <c r="C115" s="477" t="str">
        <f>IF(Tabla1[[#This Row],[Código_Actividad]]="","",'Formulario PPGR1'!#REF!)</f>
        <v/>
      </c>
      <c r="D115" s="477" t="str">
        <f>IF(Tabla1[[#This Row],[Código_Actividad]]="","",'Formulario PPGR1'!#REF!)</f>
        <v/>
      </c>
      <c r="E115" s="477" t="str">
        <f>IF(Tabla1[[#This Row],[Código_Actividad]]="","",'Formulario PPGR1'!#REF!)</f>
        <v/>
      </c>
      <c r="F115" s="477" t="str">
        <f>IF(Tabla1[[#This Row],[Código_Actividad]]="","",'Formulario PPGR1'!#REF!)</f>
        <v/>
      </c>
      <c r="G115" s="386"/>
      <c r="H115" s="418" t="str">
        <f>IFERROR(VLOOKUP(Tabla1[[#This Row],[Código_Actividad]],'Formulario PPGR2'!$H$7:$I$1048576,2,FALSE),"")</f>
        <v/>
      </c>
      <c r="I115" s="453" t="str">
        <f>IFERROR(VLOOKUP([5]!Tabla1[[#This Row],[Código_Actividad]],[5]!Tabla2[[Código]:[Total de Acciones ]],15,FALSE),"")</f>
        <v/>
      </c>
      <c r="J115" s="543"/>
      <c r="K115" s="388" t="str">
        <f>IFERROR(VLOOKUP($J115,[6]LSIns!$B$5:$C$45,2,FALSE),"")</f>
        <v/>
      </c>
      <c r="L115" s="543"/>
      <c r="M115" s="475" t="str">
        <f>IFERROR(VLOOKUP($L115,Insumos!$D$2:$G$518,2,FALSE),"")</f>
        <v/>
      </c>
      <c r="N115" s="545"/>
      <c r="O115" s="476" t="str">
        <f>IFERROR(VLOOKUP($L115,Insumos!$D$2:$G$518,3,FALSE),"")</f>
        <v/>
      </c>
      <c r="P115" s="476" t="e">
        <f>+Tabla1[[#This Row],[Precio Unitario]]*Tabla1[[#This Row],[Cantidad de Insumos]]</f>
        <v>#VALUE!</v>
      </c>
      <c r="Q115" s="476" t="str">
        <f>IFERROR(VLOOKUP($L115,Insumos!$D$2:$G$518,4,FALSE),"")</f>
        <v/>
      </c>
      <c r="R115" s="475"/>
      <c r="S115" s="513"/>
      <c r="T115" s="513"/>
    </row>
    <row r="116" spans="2:20" x14ac:dyDescent="0.25">
      <c r="B116" s="477" t="str">
        <f>IF(Tabla1[[#This Row],[Código_Actividad]]="","",CONCATENATE(Tabla1[[#This Row],[POA]],".",Tabla1[[#This Row],[SRS]],".",Tabla1[[#This Row],[AREA]],".",Tabla1[[#This Row],[TIPO]]))</f>
        <v/>
      </c>
      <c r="C116" s="477" t="str">
        <f>IF(Tabla1[[#This Row],[Código_Actividad]]="","",'Formulario PPGR1'!#REF!)</f>
        <v/>
      </c>
      <c r="D116" s="477" t="str">
        <f>IF(Tabla1[[#This Row],[Código_Actividad]]="","",'Formulario PPGR1'!#REF!)</f>
        <v/>
      </c>
      <c r="E116" s="477" t="str">
        <f>IF(Tabla1[[#This Row],[Código_Actividad]]="","",'Formulario PPGR1'!#REF!)</f>
        <v/>
      </c>
      <c r="F116" s="477" t="str">
        <f>IF(Tabla1[[#This Row],[Código_Actividad]]="","",'Formulario PPGR1'!#REF!)</f>
        <v/>
      </c>
      <c r="G116" s="386"/>
      <c r="H116" s="418" t="str">
        <f>IFERROR(VLOOKUP(Tabla1[[#This Row],[Código_Actividad]],'Formulario PPGR2'!$H$7:$I$1048576,2,FALSE),"")</f>
        <v/>
      </c>
      <c r="I116" s="453" t="str">
        <f>IFERROR(VLOOKUP([5]!Tabla1[[#This Row],[Código_Actividad]],[5]!Tabla2[[Código]:[Total de Acciones ]],15,FALSE),"")</f>
        <v/>
      </c>
      <c r="J116" s="543"/>
      <c r="K116" s="388" t="str">
        <f>IFERROR(VLOOKUP($J116,[6]LSIns!$B$5:$C$45,2,FALSE),"")</f>
        <v/>
      </c>
      <c r="L116" s="543"/>
      <c r="M116" s="475" t="str">
        <f>IFERROR(VLOOKUP($L116,Insumos!$D$2:$G$518,2,FALSE),"")</f>
        <v/>
      </c>
      <c r="N116" s="545"/>
      <c r="O116" s="476" t="str">
        <f>IFERROR(VLOOKUP($L116,Insumos!$D$2:$G$518,3,FALSE),"")</f>
        <v/>
      </c>
      <c r="P116" s="476" t="e">
        <f>+Tabla1[[#This Row],[Precio Unitario]]*Tabla1[[#This Row],[Cantidad de Insumos]]</f>
        <v>#VALUE!</v>
      </c>
      <c r="Q116" s="476" t="str">
        <f>IFERROR(VLOOKUP($L116,Insumos!$D$2:$G$518,4,FALSE),"")</f>
        <v/>
      </c>
      <c r="R116" s="475"/>
      <c r="S116" s="513"/>
      <c r="T116" s="513"/>
    </row>
    <row r="117" spans="2:20" x14ac:dyDescent="0.25">
      <c r="B117" s="477" t="str">
        <f>IF(Tabla1[[#This Row],[Código_Actividad]]="","",CONCATENATE(Tabla1[[#This Row],[POA]],".",Tabla1[[#This Row],[SRS]],".",Tabla1[[#This Row],[AREA]],".",Tabla1[[#This Row],[TIPO]]))</f>
        <v/>
      </c>
      <c r="C117" s="477" t="str">
        <f>IF(Tabla1[[#This Row],[Código_Actividad]]="","",'Formulario PPGR1'!#REF!)</f>
        <v/>
      </c>
      <c r="D117" s="477" t="str">
        <f>IF(Tabla1[[#This Row],[Código_Actividad]]="","",'Formulario PPGR1'!#REF!)</f>
        <v/>
      </c>
      <c r="E117" s="477" t="str">
        <f>IF(Tabla1[[#This Row],[Código_Actividad]]="","",'Formulario PPGR1'!#REF!)</f>
        <v/>
      </c>
      <c r="F117" s="477" t="str">
        <f>IF(Tabla1[[#This Row],[Código_Actividad]]="","",'Formulario PPGR1'!#REF!)</f>
        <v/>
      </c>
      <c r="G117" s="386"/>
      <c r="H117" s="418" t="str">
        <f>IFERROR(VLOOKUP(Tabla1[[#This Row],[Código_Actividad]],'Formulario PPGR2'!$H$7:$I$1048576,2,FALSE),"")</f>
        <v/>
      </c>
      <c r="I117" s="453" t="str">
        <f>IFERROR(VLOOKUP([5]!Tabla1[[#This Row],[Código_Actividad]],[5]!Tabla2[[Código]:[Total de Acciones ]],15,FALSE),"")</f>
        <v/>
      </c>
      <c r="J117" s="543"/>
      <c r="K117" s="388" t="str">
        <f>IFERROR(VLOOKUP($J117,[6]LSIns!$B$5:$C$45,2,FALSE),"")</f>
        <v/>
      </c>
      <c r="L117" s="543"/>
      <c r="M117" s="475" t="str">
        <f>IFERROR(VLOOKUP($L117,Insumos!$D$2:$G$518,2,FALSE),"")</f>
        <v/>
      </c>
      <c r="N117" s="545"/>
      <c r="O117" s="476" t="str">
        <f>IFERROR(VLOOKUP($L117,Insumos!$D$2:$G$518,3,FALSE),"")</f>
        <v/>
      </c>
      <c r="P117" s="476" t="e">
        <f>+Tabla1[[#This Row],[Precio Unitario]]*Tabla1[[#This Row],[Cantidad de Insumos]]</f>
        <v>#VALUE!</v>
      </c>
      <c r="Q117" s="476" t="str">
        <f>IFERROR(VLOOKUP($L117,Insumos!$D$2:$G$518,4,FALSE),"")</f>
        <v/>
      </c>
      <c r="R117" s="475"/>
      <c r="S117" s="513"/>
      <c r="T117" s="513"/>
    </row>
    <row r="118" spans="2:20" x14ac:dyDescent="0.25">
      <c r="B118" s="477" t="str">
        <f>IF(Tabla1[[#This Row],[Código_Actividad]]="","",CONCATENATE(Tabla1[[#This Row],[POA]],".",Tabla1[[#This Row],[SRS]],".",Tabla1[[#This Row],[AREA]],".",Tabla1[[#This Row],[TIPO]]))</f>
        <v/>
      </c>
      <c r="C118" s="477" t="str">
        <f>IF(Tabla1[[#This Row],[Código_Actividad]]="","",'Formulario PPGR1'!#REF!)</f>
        <v/>
      </c>
      <c r="D118" s="477" t="str">
        <f>IF(Tabla1[[#This Row],[Código_Actividad]]="","",'Formulario PPGR1'!#REF!)</f>
        <v/>
      </c>
      <c r="E118" s="477" t="str">
        <f>IF(Tabla1[[#This Row],[Código_Actividad]]="","",'Formulario PPGR1'!#REF!)</f>
        <v/>
      </c>
      <c r="F118" s="477" t="str">
        <f>IF(Tabla1[[#This Row],[Código_Actividad]]="","",'Formulario PPGR1'!#REF!)</f>
        <v/>
      </c>
      <c r="G118" s="386"/>
      <c r="H118" s="418" t="str">
        <f>IFERROR(VLOOKUP(Tabla1[[#This Row],[Código_Actividad]],'Formulario PPGR2'!$H$7:$I$1048576,2,FALSE),"")</f>
        <v/>
      </c>
      <c r="I118" s="453" t="str">
        <f>IFERROR(VLOOKUP([5]!Tabla1[[#This Row],[Código_Actividad]],[5]!Tabla2[[Código]:[Total de Acciones ]],15,FALSE),"")</f>
        <v/>
      </c>
      <c r="J118" s="543"/>
      <c r="K118" s="388" t="str">
        <f>IFERROR(VLOOKUP($J118,[6]LSIns!$B$5:$C$45,2,FALSE),"")</f>
        <v/>
      </c>
      <c r="L118" s="543"/>
      <c r="M118" s="475" t="str">
        <f>IFERROR(VLOOKUP($L118,Insumos!$D$2:$G$518,2,FALSE),"")</f>
        <v/>
      </c>
      <c r="N118" s="545"/>
      <c r="O118" s="476" t="str">
        <f>IFERROR(VLOOKUP($L118,Insumos!$D$2:$G$518,3,FALSE),"")</f>
        <v/>
      </c>
      <c r="P118" s="476" t="e">
        <f>+Tabla1[[#This Row],[Precio Unitario]]*Tabla1[[#This Row],[Cantidad de Insumos]]</f>
        <v>#VALUE!</v>
      </c>
      <c r="Q118" s="476" t="str">
        <f>IFERROR(VLOOKUP($L118,Insumos!$D$2:$G$518,4,FALSE),"")</f>
        <v/>
      </c>
      <c r="R118" s="475"/>
      <c r="S118" s="513"/>
      <c r="T118" s="513"/>
    </row>
    <row r="119" spans="2:20" x14ac:dyDescent="0.25">
      <c r="B119" s="477" t="str">
        <f>IF(Tabla1[[#This Row],[Código_Actividad]]="","",CONCATENATE(Tabla1[[#This Row],[POA]],".",Tabla1[[#This Row],[SRS]],".",Tabla1[[#This Row],[AREA]],".",Tabla1[[#This Row],[TIPO]]))</f>
        <v/>
      </c>
      <c r="C119" s="477" t="str">
        <f>IF(Tabla1[[#This Row],[Código_Actividad]]="","",'Formulario PPGR1'!#REF!)</f>
        <v/>
      </c>
      <c r="D119" s="477" t="str">
        <f>IF(Tabla1[[#This Row],[Código_Actividad]]="","",'Formulario PPGR1'!#REF!)</f>
        <v/>
      </c>
      <c r="E119" s="477" t="str">
        <f>IF(Tabla1[[#This Row],[Código_Actividad]]="","",'Formulario PPGR1'!#REF!)</f>
        <v/>
      </c>
      <c r="F119" s="477" t="str">
        <f>IF(Tabla1[[#This Row],[Código_Actividad]]="","",'Formulario PPGR1'!#REF!)</f>
        <v/>
      </c>
      <c r="G119" s="386"/>
      <c r="H119" s="418" t="str">
        <f>IFERROR(VLOOKUP(Tabla1[[#This Row],[Código_Actividad]],'Formulario PPGR2'!$H$7:$I$1048576,2,FALSE),"")</f>
        <v/>
      </c>
      <c r="I119" s="453" t="str">
        <f>IFERROR(VLOOKUP([5]!Tabla1[[#This Row],[Código_Actividad]],[5]!Tabla2[[Código]:[Total de Acciones ]],15,FALSE),"")</f>
        <v/>
      </c>
      <c r="J119" s="543"/>
      <c r="K119" s="388" t="str">
        <f>IFERROR(VLOOKUP($J119,[6]LSIns!$B$5:$C$45,2,FALSE),"")</f>
        <v/>
      </c>
      <c r="L119" s="543"/>
      <c r="M119" s="475" t="str">
        <f>IFERROR(VLOOKUP($L119,Insumos!$D$2:$G$518,2,FALSE),"")</f>
        <v/>
      </c>
      <c r="N119" s="545"/>
      <c r="O119" s="476" t="str">
        <f>IFERROR(VLOOKUP($L119,Insumos!$D$2:$G$518,3,FALSE),"")</f>
        <v/>
      </c>
      <c r="P119" s="476" t="e">
        <f>+Tabla1[[#This Row],[Precio Unitario]]*Tabla1[[#This Row],[Cantidad de Insumos]]</f>
        <v>#VALUE!</v>
      </c>
      <c r="Q119" s="476" t="str">
        <f>IFERROR(VLOOKUP($L119,Insumos!$D$2:$G$518,4,FALSE),"")</f>
        <v/>
      </c>
      <c r="R119" s="475"/>
      <c r="S119" s="513"/>
      <c r="T119" s="513"/>
    </row>
    <row r="120" spans="2:20" x14ac:dyDescent="0.25">
      <c r="B120" s="477" t="str">
        <f>IF(Tabla1[[#This Row],[Código_Actividad]]="","",CONCATENATE(Tabla1[[#This Row],[POA]],".",Tabla1[[#This Row],[SRS]],".",Tabla1[[#This Row],[AREA]],".",Tabla1[[#This Row],[TIPO]]))</f>
        <v/>
      </c>
      <c r="C120" s="477" t="str">
        <f>IF(Tabla1[[#This Row],[Código_Actividad]]="","",'Formulario PPGR1'!#REF!)</f>
        <v/>
      </c>
      <c r="D120" s="477" t="str">
        <f>IF(Tabla1[[#This Row],[Código_Actividad]]="","",'Formulario PPGR1'!#REF!)</f>
        <v/>
      </c>
      <c r="E120" s="477" t="str">
        <f>IF(Tabla1[[#This Row],[Código_Actividad]]="","",'Formulario PPGR1'!#REF!)</f>
        <v/>
      </c>
      <c r="F120" s="477" t="str">
        <f>IF(Tabla1[[#This Row],[Código_Actividad]]="","",'Formulario PPGR1'!#REF!)</f>
        <v/>
      </c>
      <c r="G120" s="386"/>
      <c r="H120" s="418" t="str">
        <f>IFERROR(VLOOKUP(Tabla1[[#This Row],[Código_Actividad]],'Formulario PPGR2'!$H$7:$I$1048576,2,FALSE),"")</f>
        <v/>
      </c>
      <c r="I120" s="453" t="str">
        <f>IFERROR(VLOOKUP([5]!Tabla1[[#This Row],[Código_Actividad]],[5]!Tabla2[[Código]:[Total de Acciones ]],15,FALSE),"")</f>
        <v/>
      </c>
      <c r="J120" s="543"/>
      <c r="K120" s="388" t="str">
        <f>IFERROR(VLOOKUP($J120,[6]LSIns!$B$5:$C$45,2,FALSE),"")</f>
        <v/>
      </c>
      <c r="L120" s="543"/>
      <c r="M120" s="475" t="str">
        <f>IFERROR(VLOOKUP($L120,Insumos!$D$2:$G$518,2,FALSE),"")</f>
        <v/>
      </c>
      <c r="N120" s="545"/>
      <c r="O120" s="476" t="str">
        <f>IFERROR(VLOOKUP($L120,Insumos!$D$2:$G$518,3,FALSE),"")</f>
        <v/>
      </c>
      <c r="P120" s="476" t="e">
        <f>+Tabla1[[#This Row],[Precio Unitario]]*Tabla1[[#This Row],[Cantidad de Insumos]]</f>
        <v>#VALUE!</v>
      </c>
      <c r="Q120" s="476" t="str">
        <f>IFERROR(VLOOKUP($L120,Insumos!$D$2:$G$518,4,FALSE),"")</f>
        <v/>
      </c>
      <c r="R120" s="475"/>
      <c r="S120" s="513"/>
      <c r="T120" s="513"/>
    </row>
    <row r="121" spans="2:20" x14ac:dyDescent="0.25">
      <c r="B121" s="477" t="str">
        <f>IF(Tabla1[[#This Row],[Código_Actividad]]="","",CONCATENATE(Tabla1[[#This Row],[POA]],".",Tabla1[[#This Row],[SRS]],".",Tabla1[[#This Row],[AREA]],".",Tabla1[[#This Row],[TIPO]]))</f>
        <v/>
      </c>
      <c r="C121" s="477" t="str">
        <f>IF(Tabla1[[#This Row],[Código_Actividad]]="","",'Formulario PPGR1'!#REF!)</f>
        <v/>
      </c>
      <c r="D121" s="477" t="str">
        <f>IF(Tabla1[[#This Row],[Código_Actividad]]="","",'Formulario PPGR1'!#REF!)</f>
        <v/>
      </c>
      <c r="E121" s="477" t="str">
        <f>IF(Tabla1[[#This Row],[Código_Actividad]]="","",'Formulario PPGR1'!#REF!)</f>
        <v/>
      </c>
      <c r="F121" s="477" t="str">
        <f>IF(Tabla1[[#This Row],[Código_Actividad]]="","",'Formulario PPGR1'!#REF!)</f>
        <v/>
      </c>
      <c r="G121" s="386"/>
      <c r="H121" s="418" t="str">
        <f>IFERROR(VLOOKUP(Tabla1[[#This Row],[Código_Actividad]],'Formulario PPGR2'!$H$7:$I$1048576,2,FALSE),"")</f>
        <v/>
      </c>
      <c r="I121" s="453" t="str">
        <f>IFERROR(VLOOKUP([5]!Tabla1[[#This Row],[Código_Actividad]],[5]!Tabla2[[Código]:[Total de Acciones ]],15,FALSE),"")</f>
        <v/>
      </c>
      <c r="J121" s="543"/>
      <c r="K121" s="388" t="str">
        <f>IFERROR(VLOOKUP($J121,[6]LSIns!$B$5:$C$45,2,FALSE),"")</f>
        <v/>
      </c>
      <c r="L121" s="543"/>
      <c r="M121" s="475" t="str">
        <f>IFERROR(VLOOKUP($L121,Insumos!$D$2:$G$518,2,FALSE),"")</f>
        <v/>
      </c>
      <c r="N121" s="545"/>
      <c r="O121" s="476" t="str">
        <f>IFERROR(VLOOKUP($L121,Insumos!$D$2:$G$518,3,FALSE),"")</f>
        <v/>
      </c>
      <c r="P121" s="476" t="e">
        <f>+Tabla1[[#This Row],[Precio Unitario]]*Tabla1[[#This Row],[Cantidad de Insumos]]</f>
        <v>#VALUE!</v>
      </c>
      <c r="Q121" s="476" t="str">
        <f>IFERROR(VLOOKUP($L121,Insumos!$D$2:$G$518,4,FALSE),"")</f>
        <v/>
      </c>
      <c r="R121" s="475"/>
      <c r="S121" s="513"/>
      <c r="T121" s="513"/>
    </row>
    <row r="122" spans="2:20" x14ac:dyDescent="0.25">
      <c r="B122" s="477" t="str">
        <f>IF(Tabla1[[#This Row],[Código_Actividad]]="","",CONCATENATE(Tabla1[[#This Row],[POA]],".",Tabla1[[#This Row],[SRS]],".",Tabla1[[#This Row],[AREA]],".",Tabla1[[#This Row],[TIPO]]))</f>
        <v/>
      </c>
      <c r="C122" s="477" t="str">
        <f>IF(Tabla1[[#This Row],[Código_Actividad]]="","",'Formulario PPGR1'!#REF!)</f>
        <v/>
      </c>
      <c r="D122" s="477" t="str">
        <f>IF(Tabla1[[#This Row],[Código_Actividad]]="","",'Formulario PPGR1'!#REF!)</f>
        <v/>
      </c>
      <c r="E122" s="477" t="str">
        <f>IF(Tabla1[[#This Row],[Código_Actividad]]="","",'Formulario PPGR1'!#REF!)</f>
        <v/>
      </c>
      <c r="F122" s="477" t="str">
        <f>IF(Tabla1[[#This Row],[Código_Actividad]]="","",'Formulario PPGR1'!#REF!)</f>
        <v/>
      </c>
      <c r="G122" s="386"/>
      <c r="H122" s="418" t="str">
        <f>IFERROR(VLOOKUP(Tabla1[[#This Row],[Código_Actividad]],'Formulario PPGR2'!$H$7:$I$1048576,2,FALSE),"")</f>
        <v/>
      </c>
      <c r="I122" s="453" t="str">
        <f>IFERROR(VLOOKUP([5]!Tabla1[[#This Row],[Código_Actividad]],[5]!Tabla2[[Código]:[Total de Acciones ]],15,FALSE),"")</f>
        <v/>
      </c>
      <c r="J122" s="543"/>
      <c r="K122" s="388" t="str">
        <f>IFERROR(VLOOKUP($J122,[6]LSIns!$B$5:$C$45,2,FALSE),"")</f>
        <v/>
      </c>
      <c r="L122" s="543"/>
      <c r="M122" s="475" t="str">
        <f>IFERROR(VLOOKUP($L122,Insumos!$D$2:$G$518,2,FALSE),"")</f>
        <v/>
      </c>
      <c r="N122" s="545"/>
      <c r="O122" s="476" t="str">
        <f>IFERROR(VLOOKUP($L122,Insumos!$D$2:$G$518,3,FALSE),"")</f>
        <v/>
      </c>
      <c r="P122" s="476" t="e">
        <f>+Tabla1[[#This Row],[Precio Unitario]]*Tabla1[[#This Row],[Cantidad de Insumos]]</f>
        <v>#VALUE!</v>
      </c>
      <c r="Q122" s="476" t="str">
        <f>IFERROR(VLOOKUP($L122,Insumos!$D$2:$G$518,4,FALSE),"")</f>
        <v/>
      </c>
      <c r="R122" s="475"/>
      <c r="S122" s="513"/>
      <c r="T122" s="513"/>
    </row>
    <row r="123" spans="2:20" x14ac:dyDescent="0.25">
      <c r="B123" s="477" t="str">
        <f>IF(Tabla1[[#This Row],[Código_Actividad]]="","",CONCATENATE(Tabla1[[#This Row],[POA]],".",Tabla1[[#This Row],[SRS]],".",Tabla1[[#This Row],[AREA]],".",Tabla1[[#This Row],[TIPO]]))</f>
        <v/>
      </c>
      <c r="C123" s="477" t="str">
        <f>IF(Tabla1[[#This Row],[Código_Actividad]]="","",'Formulario PPGR1'!#REF!)</f>
        <v/>
      </c>
      <c r="D123" s="477" t="str">
        <f>IF(Tabla1[[#This Row],[Código_Actividad]]="","",'Formulario PPGR1'!#REF!)</f>
        <v/>
      </c>
      <c r="E123" s="477" t="str">
        <f>IF(Tabla1[[#This Row],[Código_Actividad]]="","",'Formulario PPGR1'!#REF!)</f>
        <v/>
      </c>
      <c r="F123" s="477" t="str">
        <f>IF(Tabla1[[#This Row],[Código_Actividad]]="","",'Formulario PPGR1'!#REF!)</f>
        <v/>
      </c>
      <c r="G123" s="386"/>
      <c r="H123" s="418" t="str">
        <f>IFERROR(VLOOKUP(Tabla1[[#This Row],[Código_Actividad]],'Formulario PPGR2'!$H$7:$I$1048576,2,FALSE),"")</f>
        <v/>
      </c>
      <c r="I123" s="453" t="str">
        <f>IFERROR(VLOOKUP([5]!Tabla1[[#This Row],[Código_Actividad]],[5]!Tabla2[[Código]:[Total de Acciones ]],15,FALSE),"")</f>
        <v/>
      </c>
      <c r="J123" s="543"/>
      <c r="K123" s="388" t="str">
        <f>IFERROR(VLOOKUP($J123,[6]LSIns!$B$5:$C$45,2,FALSE),"")</f>
        <v/>
      </c>
      <c r="L123" s="543"/>
      <c r="M123" s="475" t="str">
        <f>IFERROR(VLOOKUP($L123,Insumos!$D$2:$G$518,2,FALSE),"")</f>
        <v/>
      </c>
      <c r="N123" s="545"/>
      <c r="O123" s="476" t="str">
        <f>IFERROR(VLOOKUP($L123,Insumos!$D$2:$G$518,3,FALSE),"")</f>
        <v/>
      </c>
      <c r="P123" s="476" t="e">
        <f>+Tabla1[[#This Row],[Precio Unitario]]*Tabla1[[#This Row],[Cantidad de Insumos]]</f>
        <v>#VALUE!</v>
      </c>
      <c r="Q123" s="476" t="str">
        <f>IFERROR(VLOOKUP($L123,Insumos!$D$2:$G$518,4,FALSE),"")</f>
        <v/>
      </c>
      <c r="R123" s="475"/>
      <c r="S123" s="513"/>
      <c r="T123" s="513"/>
    </row>
    <row r="124" spans="2:20" x14ac:dyDescent="0.25">
      <c r="B124" s="477" t="str">
        <f>IF(Tabla1[[#This Row],[Código_Actividad]]="","",CONCATENATE(Tabla1[[#This Row],[POA]],".",Tabla1[[#This Row],[SRS]],".",Tabla1[[#This Row],[AREA]],".",Tabla1[[#This Row],[TIPO]]))</f>
        <v/>
      </c>
      <c r="C124" s="477" t="str">
        <f>IF(Tabla1[[#This Row],[Código_Actividad]]="","",'Formulario PPGR1'!#REF!)</f>
        <v/>
      </c>
      <c r="D124" s="477" t="str">
        <f>IF(Tabla1[[#This Row],[Código_Actividad]]="","",'Formulario PPGR1'!#REF!)</f>
        <v/>
      </c>
      <c r="E124" s="477" t="str">
        <f>IF(Tabla1[[#This Row],[Código_Actividad]]="","",'Formulario PPGR1'!#REF!)</f>
        <v/>
      </c>
      <c r="F124" s="477" t="str">
        <f>IF(Tabla1[[#This Row],[Código_Actividad]]="","",'Formulario PPGR1'!#REF!)</f>
        <v/>
      </c>
      <c r="G124" s="386"/>
      <c r="H124" s="418" t="str">
        <f>IFERROR(VLOOKUP(Tabla1[[#This Row],[Código_Actividad]],'Formulario PPGR2'!$H$7:$I$1048576,2,FALSE),"")</f>
        <v/>
      </c>
      <c r="I124" s="453" t="str">
        <f>IFERROR(VLOOKUP([5]!Tabla1[[#This Row],[Código_Actividad]],[5]!Tabla2[[Código]:[Total de Acciones ]],15,FALSE),"")</f>
        <v/>
      </c>
      <c r="J124" s="543"/>
      <c r="K124" s="388" t="str">
        <f>IFERROR(VLOOKUP($J124,[6]LSIns!$B$5:$C$45,2,FALSE),"")</f>
        <v/>
      </c>
      <c r="L124" s="543"/>
      <c r="M124" s="475" t="str">
        <f>IFERROR(VLOOKUP($L124,Insumos!$D$2:$G$518,2,FALSE),"")</f>
        <v/>
      </c>
      <c r="N124" s="545"/>
      <c r="O124" s="476" t="str">
        <f>IFERROR(VLOOKUP($L124,Insumos!$D$2:$G$518,3,FALSE),"")</f>
        <v/>
      </c>
      <c r="P124" s="476" t="e">
        <f>+Tabla1[[#This Row],[Precio Unitario]]*Tabla1[[#This Row],[Cantidad de Insumos]]</f>
        <v>#VALUE!</v>
      </c>
      <c r="Q124" s="476" t="str">
        <f>IFERROR(VLOOKUP($L124,Insumos!$D$2:$G$518,4,FALSE),"")</f>
        <v/>
      </c>
      <c r="R124" s="475"/>
      <c r="S124" s="513"/>
      <c r="T124" s="513"/>
    </row>
    <row r="125" spans="2:20" x14ac:dyDescent="0.25">
      <c r="B125" s="477" t="str">
        <f>IF(Tabla1[[#This Row],[Código_Actividad]]="","",CONCATENATE(Tabla1[[#This Row],[POA]],".",Tabla1[[#This Row],[SRS]],".",Tabla1[[#This Row],[AREA]],".",Tabla1[[#This Row],[TIPO]]))</f>
        <v/>
      </c>
      <c r="C125" s="477" t="str">
        <f>IF(Tabla1[[#This Row],[Código_Actividad]]="","",'Formulario PPGR1'!#REF!)</f>
        <v/>
      </c>
      <c r="D125" s="477" t="str">
        <f>IF(Tabla1[[#This Row],[Código_Actividad]]="","",'Formulario PPGR1'!#REF!)</f>
        <v/>
      </c>
      <c r="E125" s="477" t="str">
        <f>IF(Tabla1[[#This Row],[Código_Actividad]]="","",'Formulario PPGR1'!#REF!)</f>
        <v/>
      </c>
      <c r="F125" s="477" t="str">
        <f>IF(Tabla1[[#This Row],[Código_Actividad]]="","",'Formulario PPGR1'!#REF!)</f>
        <v/>
      </c>
      <c r="G125" s="386"/>
      <c r="H125" s="418" t="str">
        <f>IFERROR(VLOOKUP(Tabla1[[#This Row],[Código_Actividad]],'Formulario PPGR2'!$H$7:$I$1048576,2,FALSE),"")</f>
        <v/>
      </c>
      <c r="I125" s="453" t="str">
        <f>IFERROR(VLOOKUP([5]!Tabla1[[#This Row],[Código_Actividad]],[5]!Tabla2[[Código]:[Total de Acciones ]],15,FALSE),"")</f>
        <v/>
      </c>
      <c r="J125" s="543"/>
      <c r="K125" s="388" t="str">
        <f>IFERROR(VLOOKUP($J125,[6]LSIns!$B$5:$C$45,2,FALSE),"")</f>
        <v/>
      </c>
      <c r="L125" s="543"/>
      <c r="M125" s="475" t="str">
        <f>IFERROR(VLOOKUP($L125,Insumos!$D$2:$G$518,2,FALSE),"")</f>
        <v/>
      </c>
      <c r="N125" s="545"/>
      <c r="O125" s="476" t="str">
        <f>IFERROR(VLOOKUP($L125,Insumos!$D$2:$G$518,3,FALSE),"")</f>
        <v/>
      </c>
      <c r="P125" s="476" t="e">
        <f>+Tabla1[[#This Row],[Precio Unitario]]*Tabla1[[#This Row],[Cantidad de Insumos]]</f>
        <v>#VALUE!</v>
      </c>
      <c r="Q125" s="476" t="str">
        <f>IFERROR(VLOOKUP($L125,Insumos!$D$2:$G$518,4,FALSE),"")</f>
        <v/>
      </c>
      <c r="R125" s="475"/>
      <c r="S125" s="513"/>
      <c r="T125" s="513"/>
    </row>
    <row r="126" spans="2:20" x14ac:dyDescent="0.25">
      <c r="B126" s="477" t="str">
        <f>IF(Tabla1[[#This Row],[Código_Actividad]]="","",CONCATENATE(Tabla1[[#This Row],[POA]],".",Tabla1[[#This Row],[SRS]],".",Tabla1[[#This Row],[AREA]],".",Tabla1[[#This Row],[TIPO]]))</f>
        <v/>
      </c>
      <c r="C126" s="477" t="str">
        <f>IF(Tabla1[[#This Row],[Código_Actividad]]="","",'Formulario PPGR1'!#REF!)</f>
        <v/>
      </c>
      <c r="D126" s="477" t="str">
        <f>IF(Tabla1[[#This Row],[Código_Actividad]]="","",'Formulario PPGR1'!#REF!)</f>
        <v/>
      </c>
      <c r="E126" s="477" t="str">
        <f>IF(Tabla1[[#This Row],[Código_Actividad]]="","",'Formulario PPGR1'!#REF!)</f>
        <v/>
      </c>
      <c r="F126" s="477" t="str">
        <f>IF(Tabla1[[#This Row],[Código_Actividad]]="","",'Formulario PPGR1'!#REF!)</f>
        <v/>
      </c>
      <c r="G126" s="386"/>
      <c r="H126" s="418" t="str">
        <f>IFERROR(VLOOKUP(Tabla1[[#This Row],[Código_Actividad]],'Formulario PPGR2'!$H$7:$I$1048576,2,FALSE),"")</f>
        <v/>
      </c>
      <c r="I126" s="453" t="str">
        <f>IFERROR(VLOOKUP([5]!Tabla1[[#This Row],[Código_Actividad]],[5]!Tabla2[[Código]:[Total de Acciones ]],15,FALSE),"")</f>
        <v/>
      </c>
      <c r="J126" s="543"/>
      <c r="K126" s="388" t="str">
        <f>IFERROR(VLOOKUP($J126,[6]LSIns!$B$5:$C$45,2,FALSE),"")</f>
        <v/>
      </c>
      <c r="L126" s="543"/>
      <c r="M126" s="475" t="str">
        <f>IFERROR(VLOOKUP($L126,Insumos!$D$2:$G$518,2,FALSE),"")</f>
        <v/>
      </c>
      <c r="N126" s="545"/>
      <c r="O126" s="476" t="str">
        <f>IFERROR(VLOOKUP($L126,Insumos!$D$2:$G$518,3,FALSE),"")</f>
        <v/>
      </c>
      <c r="P126" s="476" t="e">
        <f>+Tabla1[[#This Row],[Precio Unitario]]*Tabla1[[#This Row],[Cantidad de Insumos]]</f>
        <v>#VALUE!</v>
      </c>
      <c r="Q126" s="476" t="str">
        <f>IFERROR(VLOOKUP($L126,Insumos!$D$2:$G$518,4,FALSE),"")</f>
        <v/>
      </c>
      <c r="R126" s="475"/>
      <c r="S126" s="513"/>
      <c r="T126" s="513"/>
    </row>
    <row r="127" spans="2:20" x14ac:dyDescent="0.25">
      <c r="B127" s="477" t="str">
        <f>IF(Tabla1[[#This Row],[Código_Actividad]]="","",CONCATENATE(Tabla1[[#This Row],[POA]],".",Tabla1[[#This Row],[SRS]],".",Tabla1[[#This Row],[AREA]],".",Tabla1[[#This Row],[TIPO]]))</f>
        <v/>
      </c>
      <c r="C127" s="477" t="str">
        <f>IF(Tabla1[[#This Row],[Código_Actividad]]="","",'Formulario PPGR1'!#REF!)</f>
        <v/>
      </c>
      <c r="D127" s="477" t="str">
        <f>IF(Tabla1[[#This Row],[Código_Actividad]]="","",'Formulario PPGR1'!#REF!)</f>
        <v/>
      </c>
      <c r="E127" s="477" t="str">
        <f>IF(Tabla1[[#This Row],[Código_Actividad]]="","",'Formulario PPGR1'!#REF!)</f>
        <v/>
      </c>
      <c r="F127" s="477" t="str">
        <f>IF(Tabla1[[#This Row],[Código_Actividad]]="","",'Formulario PPGR1'!#REF!)</f>
        <v/>
      </c>
      <c r="G127" s="386"/>
      <c r="H127" s="418" t="str">
        <f>IFERROR(VLOOKUP(Tabla1[[#This Row],[Código_Actividad]],'Formulario PPGR2'!$H$7:$I$1048576,2,FALSE),"")</f>
        <v/>
      </c>
      <c r="I127" s="453" t="str">
        <f>IFERROR(VLOOKUP([5]!Tabla1[[#This Row],[Código_Actividad]],[5]!Tabla2[[Código]:[Total de Acciones ]],15,FALSE),"")</f>
        <v/>
      </c>
      <c r="J127" s="543"/>
      <c r="K127" s="388" t="str">
        <f>IFERROR(VLOOKUP($J127,[6]LSIns!$B$5:$C$45,2,FALSE),"")</f>
        <v/>
      </c>
      <c r="L127" s="543"/>
      <c r="M127" s="475" t="str">
        <f>IFERROR(VLOOKUP($L127,Insumos!$D$2:$G$518,2,FALSE),"")</f>
        <v/>
      </c>
      <c r="N127" s="545"/>
      <c r="O127" s="476" t="str">
        <f>IFERROR(VLOOKUP($L127,Insumos!$D$2:$G$518,3,FALSE),"")</f>
        <v/>
      </c>
      <c r="P127" s="476" t="e">
        <f>+Tabla1[[#This Row],[Precio Unitario]]*Tabla1[[#This Row],[Cantidad de Insumos]]</f>
        <v>#VALUE!</v>
      </c>
      <c r="Q127" s="476" t="str">
        <f>IFERROR(VLOOKUP($L127,Insumos!$D$2:$G$518,4,FALSE),"")</f>
        <v/>
      </c>
      <c r="R127" s="475"/>
      <c r="S127" s="513"/>
      <c r="T127" s="513"/>
    </row>
    <row r="128" spans="2:20" x14ac:dyDescent="0.25">
      <c r="B128" s="477" t="str">
        <f>IF(Tabla1[[#This Row],[Código_Actividad]]="","",CONCATENATE(Tabla1[[#This Row],[POA]],".",Tabla1[[#This Row],[SRS]],".",Tabla1[[#This Row],[AREA]],".",Tabla1[[#This Row],[TIPO]]))</f>
        <v/>
      </c>
      <c r="C128" s="477" t="str">
        <f>IF(Tabla1[[#This Row],[Código_Actividad]]="","",'Formulario PPGR1'!#REF!)</f>
        <v/>
      </c>
      <c r="D128" s="477" t="str">
        <f>IF(Tabla1[[#This Row],[Código_Actividad]]="","",'Formulario PPGR1'!#REF!)</f>
        <v/>
      </c>
      <c r="E128" s="477" t="str">
        <f>IF(Tabla1[[#This Row],[Código_Actividad]]="","",'Formulario PPGR1'!#REF!)</f>
        <v/>
      </c>
      <c r="F128" s="477" t="str">
        <f>IF(Tabla1[[#This Row],[Código_Actividad]]="","",'Formulario PPGR1'!#REF!)</f>
        <v/>
      </c>
      <c r="G128" s="386"/>
      <c r="H128" s="418" t="str">
        <f>IFERROR(VLOOKUP(Tabla1[[#This Row],[Código_Actividad]],'Formulario PPGR2'!$H$7:$I$1048576,2,FALSE),"")</f>
        <v/>
      </c>
      <c r="I128" s="453" t="str">
        <f>IFERROR(VLOOKUP([5]!Tabla1[[#This Row],[Código_Actividad]],[5]!Tabla2[[Código]:[Total de Acciones ]],15,FALSE),"")</f>
        <v/>
      </c>
      <c r="J128" s="543"/>
      <c r="K128" s="388" t="str">
        <f>IFERROR(VLOOKUP($J128,[6]LSIns!$B$5:$C$45,2,FALSE),"")</f>
        <v/>
      </c>
      <c r="L128" s="543"/>
      <c r="M128" s="475" t="str">
        <f>IFERROR(VLOOKUP($L128,Insumos!$D$2:$G$518,2,FALSE),"")</f>
        <v/>
      </c>
      <c r="N128" s="545"/>
      <c r="O128" s="476" t="str">
        <f>IFERROR(VLOOKUP($L128,Insumos!$D$2:$G$518,3,FALSE),"")</f>
        <v/>
      </c>
      <c r="P128" s="476" t="e">
        <f>+Tabla1[[#This Row],[Precio Unitario]]*Tabla1[[#This Row],[Cantidad de Insumos]]</f>
        <v>#VALUE!</v>
      </c>
      <c r="Q128" s="476" t="str">
        <f>IFERROR(VLOOKUP($L128,Insumos!$D$2:$G$518,4,FALSE),"")</f>
        <v/>
      </c>
      <c r="R128" s="475"/>
      <c r="S128" s="513"/>
      <c r="T128" s="513"/>
    </row>
    <row r="129" spans="2:20" x14ac:dyDescent="0.25">
      <c r="B129" s="477" t="str">
        <f>IF(Tabla1[[#This Row],[Código_Actividad]]="","",CONCATENATE(Tabla1[[#This Row],[POA]],".",Tabla1[[#This Row],[SRS]],".",Tabla1[[#This Row],[AREA]],".",Tabla1[[#This Row],[TIPO]]))</f>
        <v/>
      </c>
      <c r="C129" s="477" t="str">
        <f>IF(Tabla1[[#This Row],[Código_Actividad]]="","",'Formulario PPGR1'!#REF!)</f>
        <v/>
      </c>
      <c r="D129" s="477" t="str">
        <f>IF(Tabla1[[#This Row],[Código_Actividad]]="","",'Formulario PPGR1'!#REF!)</f>
        <v/>
      </c>
      <c r="E129" s="477" t="str">
        <f>IF(Tabla1[[#This Row],[Código_Actividad]]="","",'Formulario PPGR1'!#REF!)</f>
        <v/>
      </c>
      <c r="F129" s="477" t="str">
        <f>IF(Tabla1[[#This Row],[Código_Actividad]]="","",'Formulario PPGR1'!#REF!)</f>
        <v/>
      </c>
      <c r="G129" s="386"/>
      <c r="H129" s="418" t="str">
        <f>IFERROR(VLOOKUP(Tabla1[[#This Row],[Código_Actividad]],'Formulario PPGR2'!$H$7:$I$1048576,2,FALSE),"")</f>
        <v/>
      </c>
      <c r="I129" s="453" t="str">
        <f>IFERROR(VLOOKUP([5]!Tabla1[[#This Row],[Código_Actividad]],[5]!Tabla2[[Código]:[Total de Acciones ]],15,FALSE),"")</f>
        <v/>
      </c>
      <c r="J129" s="543"/>
      <c r="K129" s="388" t="str">
        <f>IFERROR(VLOOKUP($J129,[6]LSIns!$B$5:$C$45,2,FALSE),"")</f>
        <v/>
      </c>
      <c r="L129" s="543"/>
      <c r="M129" s="475" t="str">
        <f>IFERROR(VLOOKUP($L129,Insumos!$D$2:$G$518,2,FALSE),"")</f>
        <v/>
      </c>
      <c r="N129" s="545"/>
      <c r="O129" s="476" t="str">
        <f>IFERROR(VLOOKUP($L129,Insumos!$D$2:$G$518,3,FALSE),"")</f>
        <v/>
      </c>
      <c r="P129" s="476" t="e">
        <f>+Tabla1[[#This Row],[Precio Unitario]]*Tabla1[[#This Row],[Cantidad de Insumos]]</f>
        <v>#VALUE!</v>
      </c>
      <c r="Q129" s="476" t="str">
        <f>IFERROR(VLOOKUP($L129,Insumos!$D$2:$G$518,4,FALSE),"")</f>
        <v/>
      </c>
      <c r="R129" s="475"/>
      <c r="S129" s="513"/>
      <c r="T129" s="513"/>
    </row>
    <row r="130" spans="2:20" x14ac:dyDescent="0.25">
      <c r="B130" s="477" t="str">
        <f>IF(Tabla1[[#This Row],[Código_Actividad]]="","",CONCATENATE(Tabla1[[#This Row],[POA]],".",Tabla1[[#This Row],[SRS]],".",Tabla1[[#This Row],[AREA]],".",Tabla1[[#This Row],[TIPO]]))</f>
        <v/>
      </c>
      <c r="C130" s="477" t="str">
        <f>IF(Tabla1[[#This Row],[Código_Actividad]]="","",'Formulario PPGR1'!#REF!)</f>
        <v/>
      </c>
      <c r="D130" s="477" t="str">
        <f>IF(Tabla1[[#This Row],[Código_Actividad]]="","",'Formulario PPGR1'!#REF!)</f>
        <v/>
      </c>
      <c r="E130" s="477" t="str">
        <f>IF(Tabla1[[#This Row],[Código_Actividad]]="","",'Formulario PPGR1'!#REF!)</f>
        <v/>
      </c>
      <c r="F130" s="477" t="str">
        <f>IF(Tabla1[[#This Row],[Código_Actividad]]="","",'Formulario PPGR1'!#REF!)</f>
        <v/>
      </c>
      <c r="G130" s="386"/>
      <c r="H130" s="418" t="str">
        <f>IFERROR(VLOOKUP(Tabla1[[#This Row],[Código_Actividad]],'Formulario PPGR2'!$H$7:$I$1048576,2,FALSE),"")</f>
        <v/>
      </c>
      <c r="I130" s="453" t="str">
        <f>IFERROR(VLOOKUP([5]!Tabla1[[#This Row],[Código_Actividad]],[5]!Tabla2[[Código]:[Total de Acciones ]],15,FALSE),"")</f>
        <v/>
      </c>
      <c r="J130" s="543"/>
      <c r="K130" s="388" t="str">
        <f>IFERROR(VLOOKUP($J130,[6]LSIns!$B$5:$C$45,2,FALSE),"")</f>
        <v/>
      </c>
      <c r="L130" s="543"/>
      <c r="M130" s="475" t="str">
        <f>IFERROR(VLOOKUP($L130,Insumos!$D$2:$G$518,2,FALSE),"")</f>
        <v/>
      </c>
      <c r="N130" s="545"/>
      <c r="O130" s="476" t="str">
        <f>IFERROR(VLOOKUP($L130,Insumos!$D$2:$G$518,3,FALSE),"")</f>
        <v/>
      </c>
      <c r="P130" s="476" t="e">
        <f>+Tabla1[[#This Row],[Precio Unitario]]*Tabla1[[#This Row],[Cantidad de Insumos]]</f>
        <v>#VALUE!</v>
      </c>
      <c r="Q130" s="476" t="str">
        <f>IFERROR(VLOOKUP($L130,Insumos!$D$2:$G$518,4,FALSE),"")</f>
        <v/>
      </c>
      <c r="R130" s="475"/>
      <c r="S130" s="513"/>
      <c r="T130" s="513"/>
    </row>
    <row r="131" spans="2:20" x14ac:dyDescent="0.25">
      <c r="B131" s="477" t="str">
        <f>IF(Tabla1[[#This Row],[Código_Actividad]]="","",CONCATENATE(Tabla1[[#This Row],[POA]],".",Tabla1[[#This Row],[SRS]],".",Tabla1[[#This Row],[AREA]],".",Tabla1[[#This Row],[TIPO]]))</f>
        <v/>
      </c>
      <c r="C131" s="477" t="str">
        <f>IF(Tabla1[[#This Row],[Código_Actividad]]="","",'Formulario PPGR1'!#REF!)</f>
        <v/>
      </c>
      <c r="D131" s="477" t="str">
        <f>IF(Tabla1[[#This Row],[Código_Actividad]]="","",'Formulario PPGR1'!#REF!)</f>
        <v/>
      </c>
      <c r="E131" s="477" t="str">
        <f>IF(Tabla1[[#This Row],[Código_Actividad]]="","",'Formulario PPGR1'!#REF!)</f>
        <v/>
      </c>
      <c r="F131" s="477" t="str">
        <f>IF(Tabla1[[#This Row],[Código_Actividad]]="","",'Formulario PPGR1'!#REF!)</f>
        <v/>
      </c>
      <c r="G131" s="386"/>
      <c r="H131" s="418" t="str">
        <f>IFERROR(VLOOKUP(Tabla1[[#This Row],[Código_Actividad]],'Formulario PPGR2'!$H$7:$I$1048576,2,FALSE),"")</f>
        <v/>
      </c>
      <c r="I131" s="453" t="str">
        <f>IFERROR(VLOOKUP([5]!Tabla1[[#This Row],[Código_Actividad]],[5]!Tabla2[[Código]:[Total de Acciones ]],15,FALSE),"")</f>
        <v/>
      </c>
      <c r="J131" s="543"/>
      <c r="K131" s="388" t="str">
        <f>IFERROR(VLOOKUP($J131,[6]LSIns!$B$5:$C$45,2,FALSE),"")</f>
        <v/>
      </c>
      <c r="L131" s="543"/>
      <c r="M131" s="475" t="str">
        <f>IFERROR(VLOOKUP($L131,Insumos!$D$2:$G$518,2,FALSE),"")</f>
        <v/>
      </c>
      <c r="N131" s="545"/>
      <c r="O131" s="476" t="str">
        <f>IFERROR(VLOOKUP($L131,Insumos!$D$2:$G$518,3,FALSE),"")</f>
        <v/>
      </c>
      <c r="P131" s="476" t="e">
        <f>+Tabla1[[#This Row],[Precio Unitario]]*Tabla1[[#This Row],[Cantidad de Insumos]]</f>
        <v>#VALUE!</v>
      </c>
      <c r="Q131" s="476" t="str">
        <f>IFERROR(VLOOKUP($L131,Insumos!$D$2:$G$518,4,FALSE),"")</f>
        <v/>
      </c>
      <c r="R131" s="475"/>
      <c r="S131" s="513"/>
      <c r="T131" s="513"/>
    </row>
    <row r="132" spans="2:20" ht="140.25" x14ac:dyDescent="0.25">
      <c r="B132" s="477" t="str">
        <f>IF(Tabla1[[#This Row],[Código_Actividad]]="","",CONCATENATE(Tabla1[[#This Row],[POA]],".",Tabla1[[#This Row],[SRS]],".",Tabla1[[#This Row],[AREA]],".",Tabla1[[#This Row],[TIPO]]))</f>
        <v/>
      </c>
      <c r="C132" s="477" t="str">
        <f>IF(Tabla1[[#This Row],[Código_Actividad]]="","",'Formulario PPGR1'!#REF!)</f>
        <v/>
      </c>
      <c r="D132" s="477" t="str">
        <f>IF(Tabla1[[#This Row],[Código_Actividad]]="","",'Formulario PPGR1'!#REF!)</f>
        <v/>
      </c>
      <c r="E132" s="477" t="str">
        <f>IF(Tabla1[[#This Row],[Código_Actividad]]="","",'Formulario PPGR1'!#REF!)</f>
        <v/>
      </c>
      <c r="F132" s="477" t="str">
        <f>IF(Tabla1[[#This Row],[Código_Actividad]]="","",'Formulario PPGR1'!#REF!)</f>
        <v/>
      </c>
      <c r="G132" s="463"/>
      <c r="H132" s="418" t="str">
        <f>IFERROR(VLOOKUP(Tabla1[[#This Row],[Código_Actividad]],'Formulario PPGR2'!$H$7:$I$1048576,2,FALSE),"")</f>
        <v/>
      </c>
      <c r="I132" s="458">
        <v>4</v>
      </c>
      <c r="J132" s="543"/>
      <c r="K132" s="549" t="s">
        <v>1751</v>
      </c>
      <c r="L132" s="549"/>
      <c r="M132" s="475" t="str">
        <f>IFERROR(VLOOKUP($L132,Insumos!$D$2:$G$518,2,FALSE),"")</f>
        <v/>
      </c>
      <c r="N132" s="550"/>
      <c r="O132" s="476" t="str">
        <f>IFERROR(VLOOKUP($L132,Insumos!$D$2:$G$518,3,FALSE),"")</f>
        <v/>
      </c>
      <c r="P132" s="476" t="e">
        <f>+Tabla1[[#This Row],[Precio Unitario]]*Tabla1[[#This Row],[Cantidad de Insumos]]</f>
        <v>#VALUE!</v>
      </c>
      <c r="Q132" s="476" t="str">
        <f>IFERROR(VLOOKUP($L132,Insumos!$D$2:$G$518,4,FALSE),"")</f>
        <v/>
      </c>
      <c r="R132" s="475"/>
      <c r="S132" s="513"/>
      <c r="T132" s="513"/>
    </row>
    <row r="133" spans="2:20" x14ac:dyDescent="0.25">
      <c r="B133" s="477" t="str">
        <f>IF(Tabla1[[#This Row],[Código_Actividad]]="","",CONCATENATE(Tabla1[[#This Row],[POA]],".",Tabla1[[#This Row],[SRS]],".",Tabla1[[#This Row],[AREA]],".",Tabla1[[#This Row],[TIPO]]))</f>
        <v/>
      </c>
      <c r="C133" s="477" t="str">
        <f>IF(Tabla1[[#This Row],[Código_Actividad]]="","",'Formulario PPGR1'!#REF!)</f>
        <v/>
      </c>
      <c r="D133" s="477" t="str">
        <f>IF(Tabla1[[#This Row],[Código_Actividad]]="","",'Formulario PPGR1'!#REF!)</f>
        <v/>
      </c>
      <c r="E133" s="477" t="str">
        <f>IF(Tabla1[[#This Row],[Código_Actividad]]="","",'Formulario PPGR1'!#REF!)</f>
        <v/>
      </c>
      <c r="F133" s="477" t="str">
        <f>IF(Tabla1[[#This Row],[Código_Actividad]]="","",'Formulario PPGR1'!#REF!)</f>
        <v/>
      </c>
      <c r="G133" s="463"/>
      <c r="H133" s="418" t="str">
        <f>IFERROR(VLOOKUP(Tabla1[[#This Row],[Código_Actividad]],'Formulario PPGR2'!$H$7:$I$1048576,2,FALSE),"")</f>
        <v/>
      </c>
      <c r="I133" s="458">
        <v>4</v>
      </c>
      <c r="J133" s="543"/>
      <c r="K133" s="459"/>
      <c r="L133" s="549"/>
      <c r="M133" s="475" t="str">
        <f>IFERROR(VLOOKUP($L133,Insumos!$D$2:$G$518,2,FALSE),"")</f>
        <v/>
      </c>
      <c r="N133" s="550"/>
      <c r="O133" s="476" t="str">
        <f>IFERROR(VLOOKUP($L133,Insumos!$D$2:$G$518,3,FALSE),"")</f>
        <v/>
      </c>
      <c r="P133" s="476" t="e">
        <f>+Tabla1[[#This Row],[Precio Unitario]]*Tabla1[[#This Row],[Cantidad de Insumos]]</f>
        <v>#VALUE!</v>
      </c>
      <c r="Q133" s="476" t="str">
        <f>IFERROR(VLOOKUP($L133,Insumos!$D$2:$G$518,4,FALSE),"")</f>
        <v/>
      </c>
      <c r="R133" s="475"/>
      <c r="S133" s="513"/>
      <c r="T133" s="513"/>
    </row>
    <row r="134" spans="2:20" ht="38.25" x14ac:dyDescent="0.25">
      <c r="B134" s="477" t="str">
        <f>IF(Tabla1[[#This Row],[Código_Actividad]]="","",CONCATENATE(Tabla1[[#This Row],[POA]],".",Tabla1[[#This Row],[SRS]],".",Tabla1[[#This Row],[AREA]],".",Tabla1[[#This Row],[TIPO]]))</f>
        <v/>
      </c>
      <c r="C134" s="477" t="str">
        <f>IF(Tabla1[[#This Row],[Código_Actividad]]="","",'Formulario PPGR1'!#REF!)</f>
        <v/>
      </c>
      <c r="D134" s="477" t="str">
        <f>IF(Tabla1[[#This Row],[Código_Actividad]]="","",'Formulario PPGR1'!#REF!)</f>
        <v/>
      </c>
      <c r="E134" s="477" t="str">
        <f>IF(Tabla1[[#This Row],[Código_Actividad]]="","",'Formulario PPGR1'!#REF!)</f>
        <v/>
      </c>
      <c r="F134" s="477" t="str">
        <f>IF(Tabla1[[#This Row],[Código_Actividad]]="","",'Formulario PPGR1'!#REF!)</f>
        <v/>
      </c>
      <c r="G134" s="463"/>
      <c r="H134" s="418" t="str">
        <f>IFERROR(VLOOKUP(Tabla1[[#This Row],[Código_Actividad]],'Formulario PPGR2'!$H$7:$I$1048576,2,FALSE),"")</f>
        <v/>
      </c>
      <c r="I134" s="458">
        <v>4</v>
      </c>
      <c r="J134" s="551"/>
      <c r="K134" s="460" t="s">
        <v>1324</v>
      </c>
      <c r="L134" s="551"/>
      <c r="M134" s="475" t="str">
        <f>IFERROR(VLOOKUP($L134,Insumos!$D$2:$G$518,2,FALSE),"")</f>
        <v/>
      </c>
      <c r="N134" s="552"/>
      <c r="O134" s="476" t="str">
        <f>IFERROR(VLOOKUP($L134,Insumos!$D$2:$G$518,3,FALSE),"")</f>
        <v/>
      </c>
      <c r="P134" s="476" t="e">
        <f>+Tabla1[[#This Row],[Precio Unitario]]*Tabla1[[#This Row],[Cantidad de Insumos]]</f>
        <v>#VALUE!</v>
      </c>
      <c r="Q134" s="476" t="str">
        <f>IFERROR(VLOOKUP($L134,Insumos!$D$2:$G$518,4,FALSE),"")</f>
        <v/>
      </c>
      <c r="R134" s="475"/>
      <c r="S134" s="513"/>
      <c r="T134" s="513"/>
    </row>
    <row r="135" spans="2:20" ht="25.5" x14ac:dyDescent="0.25">
      <c r="B135" s="477" t="str">
        <f>IF(Tabla1[[#This Row],[Código_Actividad]]="","",CONCATENATE(Tabla1[[#This Row],[POA]],".",Tabla1[[#This Row],[SRS]],".",Tabla1[[#This Row],[AREA]],".",Tabla1[[#This Row],[TIPO]]))</f>
        <v/>
      </c>
      <c r="C135" s="477" t="str">
        <f>IF(Tabla1[[#This Row],[Código_Actividad]]="","",'Formulario PPGR1'!#REF!)</f>
        <v/>
      </c>
      <c r="D135" s="477" t="str">
        <f>IF(Tabla1[[#This Row],[Código_Actividad]]="","",'Formulario PPGR1'!#REF!)</f>
        <v/>
      </c>
      <c r="E135" s="477" t="str">
        <f>IF(Tabla1[[#This Row],[Código_Actividad]]="","",'Formulario PPGR1'!#REF!)</f>
        <v/>
      </c>
      <c r="F135" s="477" t="str">
        <f>IF(Tabla1[[#This Row],[Código_Actividad]]="","",'Formulario PPGR1'!#REF!)</f>
        <v/>
      </c>
      <c r="G135" s="463"/>
      <c r="H135" s="418" t="str">
        <f>IFERROR(VLOOKUP(Tabla1[[#This Row],[Código_Actividad]],'Formulario PPGR2'!$H$7:$I$1048576,2,FALSE),"")</f>
        <v/>
      </c>
      <c r="I135" s="458">
        <v>4</v>
      </c>
      <c r="J135" s="551"/>
      <c r="K135" s="460" t="s">
        <v>1013</v>
      </c>
      <c r="L135" s="551"/>
      <c r="M135" s="475" t="str">
        <f>IFERROR(VLOOKUP($L135,Insumos!$D$2:$G$518,2,FALSE),"")</f>
        <v/>
      </c>
      <c r="N135" s="552"/>
      <c r="O135" s="476" t="str">
        <f>IFERROR(VLOOKUP($L135,Insumos!$D$2:$G$518,3,FALSE),"")</f>
        <v/>
      </c>
      <c r="P135" s="476" t="e">
        <f>+Tabla1[[#This Row],[Precio Unitario]]*Tabla1[[#This Row],[Cantidad de Insumos]]</f>
        <v>#VALUE!</v>
      </c>
      <c r="Q135" s="476" t="str">
        <f>IFERROR(VLOOKUP($L135,Insumos!$D$2:$G$518,4,FALSE),"")</f>
        <v/>
      </c>
      <c r="R135" s="475"/>
      <c r="S135" s="513"/>
      <c r="T135" s="513"/>
    </row>
    <row r="136" spans="2:20" ht="38.25" x14ac:dyDescent="0.25">
      <c r="B136" s="477" t="str">
        <f>IF(Tabla1[[#This Row],[Código_Actividad]]="","",CONCATENATE(Tabla1[[#This Row],[POA]],".",Tabla1[[#This Row],[SRS]],".",Tabla1[[#This Row],[AREA]],".",Tabla1[[#This Row],[TIPO]]))</f>
        <v/>
      </c>
      <c r="C136" s="477" t="str">
        <f>IF(Tabla1[[#This Row],[Código_Actividad]]="","",'Formulario PPGR1'!#REF!)</f>
        <v/>
      </c>
      <c r="D136" s="477" t="str">
        <f>IF(Tabla1[[#This Row],[Código_Actividad]]="","",'Formulario PPGR1'!#REF!)</f>
        <v/>
      </c>
      <c r="E136" s="477" t="str">
        <f>IF(Tabla1[[#This Row],[Código_Actividad]]="","",'Formulario PPGR1'!#REF!)</f>
        <v/>
      </c>
      <c r="F136" s="477" t="str">
        <f>IF(Tabla1[[#This Row],[Código_Actividad]]="","",'Formulario PPGR1'!#REF!)</f>
        <v/>
      </c>
      <c r="G136" s="463"/>
      <c r="H136" s="418" t="str">
        <f>IFERROR(VLOOKUP(Tabla1[[#This Row],[Código_Actividad]],'Formulario PPGR2'!$H$7:$I$1048576,2,FALSE),"")</f>
        <v/>
      </c>
      <c r="I136" s="458">
        <v>4</v>
      </c>
      <c r="J136" s="551"/>
      <c r="K136" s="460" t="s">
        <v>1324</v>
      </c>
      <c r="L136" s="551"/>
      <c r="M136" s="475" t="str">
        <f>IFERROR(VLOOKUP($L136,Insumos!$D$2:$G$518,2,FALSE),"")</f>
        <v/>
      </c>
      <c r="N136" s="552"/>
      <c r="O136" s="476" t="str">
        <f>IFERROR(VLOOKUP($L136,Insumos!$D$2:$G$518,3,FALSE),"")</f>
        <v/>
      </c>
      <c r="P136" s="476" t="e">
        <f>+Tabla1[[#This Row],[Precio Unitario]]*Tabla1[[#This Row],[Cantidad de Insumos]]</f>
        <v>#VALUE!</v>
      </c>
      <c r="Q136" s="476" t="str">
        <f>IFERROR(VLOOKUP($L136,Insumos!$D$2:$G$518,4,FALSE),"")</f>
        <v/>
      </c>
      <c r="R136" s="475"/>
      <c r="S136" s="513"/>
      <c r="T136" s="513"/>
    </row>
    <row r="137" spans="2:20" ht="25.5" x14ac:dyDescent="0.25">
      <c r="B137" s="477" t="str">
        <f>IF(Tabla1[[#This Row],[Código_Actividad]]="","",CONCATENATE(Tabla1[[#This Row],[POA]],".",Tabla1[[#This Row],[SRS]],".",Tabla1[[#This Row],[AREA]],".",Tabla1[[#This Row],[TIPO]]))</f>
        <v/>
      </c>
      <c r="C137" s="477" t="str">
        <f>IF(Tabla1[[#This Row],[Código_Actividad]]="","",'Formulario PPGR1'!#REF!)</f>
        <v/>
      </c>
      <c r="D137" s="477" t="str">
        <f>IF(Tabla1[[#This Row],[Código_Actividad]]="","",'Formulario PPGR1'!#REF!)</f>
        <v/>
      </c>
      <c r="E137" s="477" t="str">
        <f>IF(Tabla1[[#This Row],[Código_Actividad]]="","",'Formulario PPGR1'!#REF!)</f>
        <v/>
      </c>
      <c r="F137" s="477" t="str">
        <f>IF(Tabla1[[#This Row],[Código_Actividad]]="","",'Formulario PPGR1'!#REF!)</f>
        <v/>
      </c>
      <c r="G137" s="463"/>
      <c r="H137" s="418" t="str">
        <f>IFERROR(VLOOKUP(Tabla1[[#This Row],[Código_Actividad]],'Formulario PPGR2'!$H$7:$I$1048576,2,FALSE),"")</f>
        <v/>
      </c>
      <c r="I137" s="458">
        <v>4</v>
      </c>
      <c r="J137" s="551"/>
      <c r="K137" s="460" t="s">
        <v>872</v>
      </c>
      <c r="L137" s="551"/>
      <c r="M137" s="475" t="str">
        <f>IFERROR(VLOOKUP($L137,Insumos!$D$2:$G$518,2,FALSE),"")</f>
        <v/>
      </c>
      <c r="N137" s="552"/>
      <c r="O137" s="476" t="str">
        <f>IFERROR(VLOOKUP($L137,Insumos!$D$2:$G$518,3,FALSE),"")</f>
        <v/>
      </c>
      <c r="P137" s="476" t="e">
        <f>+Tabla1[[#This Row],[Precio Unitario]]*Tabla1[[#This Row],[Cantidad de Insumos]]</f>
        <v>#VALUE!</v>
      </c>
      <c r="Q137" s="476" t="str">
        <f>IFERROR(VLOOKUP($L137,Insumos!$D$2:$G$518,4,FALSE),"")</f>
        <v/>
      </c>
      <c r="R137" s="475"/>
      <c r="S137" s="513"/>
      <c r="T137" s="513"/>
    </row>
    <row r="138" spans="2:20" x14ac:dyDescent="0.25">
      <c r="B138" s="477" t="str">
        <f>IF(Tabla1[[#This Row],[Código_Actividad]]="","",CONCATENATE(Tabla1[[#This Row],[POA]],".",Tabla1[[#This Row],[SRS]],".",Tabla1[[#This Row],[AREA]],".",Tabla1[[#This Row],[TIPO]]))</f>
        <v/>
      </c>
      <c r="C138" s="477" t="str">
        <f>IF(Tabla1[[#This Row],[Código_Actividad]]="","",'Formulario PPGR1'!#REF!)</f>
        <v/>
      </c>
      <c r="D138" s="477" t="str">
        <f>IF(Tabla1[[#This Row],[Código_Actividad]]="","",'Formulario PPGR1'!#REF!)</f>
        <v/>
      </c>
      <c r="E138" s="477" t="str">
        <f>IF(Tabla1[[#This Row],[Código_Actividad]]="","",'Formulario PPGR1'!#REF!)</f>
        <v/>
      </c>
      <c r="F138" s="477" t="str">
        <f>IF(Tabla1[[#This Row],[Código_Actividad]]="","",'Formulario PPGR1'!#REF!)</f>
        <v/>
      </c>
      <c r="G138" s="463"/>
      <c r="H138" s="418" t="str">
        <f>IFERROR(VLOOKUP(Tabla1[[#This Row],[Código_Actividad]],'Formulario PPGR2'!$H$7:$I$1048576,2,FALSE),"")</f>
        <v/>
      </c>
      <c r="I138" s="458">
        <v>4</v>
      </c>
      <c r="J138" s="543"/>
      <c r="K138" s="459"/>
      <c r="L138" s="549"/>
      <c r="M138" s="475" t="str">
        <f>IFERROR(VLOOKUP($L138,Insumos!$D$2:$G$518,2,FALSE),"")</f>
        <v/>
      </c>
      <c r="N138" s="550"/>
      <c r="O138" s="476" t="str">
        <f>IFERROR(VLOOKUP($L138,Insumos!$D$2:$G$518,3,FALSE),"")</f>
        <v/>
      </c>
      <c r="P138" s="476" t="e">
        <f>+Tabla1[[#This Row],[Precio Unitario]]*Tabla1[[#This Row],[Cantidad de Insumos]]</f>
        <v>#VALUE!</v>
      </c>
      <c r="Q138" s="476" t="str">
        <f>IFERROR(VLOOKUP($L138,Insumos!$D$2:$G$518,4,FALSE),"")</f>
        <v/>
      </c>
      <c r="R138" s="475"/>
      <c r="S138" s="513"/>
      <c r="T138" s="513"/>
    </row>
    <row r="139" spans="2:20" x14ac:dyDescent="0.25">
      <c r="B139" s="477" t="str">
        <f>IF(Tabla1[[#This Row],[Código_Actividad]]="","",CONCATENATE(Tabla1[[#This Row],[POA]],".",Tabla1[[#This Row],[SRS]],".",Tabla1[[#This Row],[AREA]],".",Tabla1[[#This Row],[TIPO]]))</f>
        <v/>
      </c>
      <c r="C139" s="477" t="str">
        <f>IF(Tabla1[[#This Row],[Código_Actividad]]="","",'Formulario PPGR1'!#REF!)</f>
        <v/>
      </c>
      <c r="D139" s="477" t="str">
        <f>IF(Tabla1[[#This Row],[Código_Actividad]]="","",'Formulario PPGR1'!#REF!)</f>
        <v/>
      </c>
      <c r="E139" s="477" t="str">
        <f>IF(Tabla1[[#This Row],[Código_Actividad]]="","",'Formulario PPGR1'!#REF!)</f>
        <v/>
      </c>
      <c r="F139" s="477" t="str">
        <f>IF(Tabla1[[#This Row],[Código_Actividad]]="","",'Formulario PPGR1'!#REF!)</f>
        <v/>
      </c>
      <c r="G139" s="463"/>
      <c r="H139" s="418" t="str">
        <f>IFERROR(VLOOKUP(Tabla1[[#This Row],[Código_Actividad]],'Formulario PPGR2'!$H$7:$I$1048576,2,FALSE),"")</f>
        <v/>
      </c>
      <c r="I139" s="458">
        <v>4</v>
      </c>
      <c r="J139" s="543"/>
      <c r="K139" s="461" t="str">
        <f>IFERROR(VLOOKUP($J139,[8]LSIns!$B$5:$C$45,2,FALSE),"")</f>
        <v/>
      </c>
      <c r="L139" s="543"/>
      <c r="M139" s="475" t="str">
        <f>IFERROR(VLOOKUP($L139,Insumos!$D$2:$G$518,2,FALSE),"")</f>
        <v/>
      </c>
      <c r="N139" s="545"/>
      <c r="O139" s="476" t="str">
        <f>IFERROR(VLOOKUP($L139,Insumos!$D$2:$G$518,3,FALSE),"")</f>
        <v/>
      </c>
      <c r="P139" s="476" t="e">
        <f>+Tabla1[[#This Row],[Precio Unitario]]*Tabla1[[#This Row],[Cantidad de Insumos]]</f>
        <v>#VALUE!</v>
      </c>
      <c r="Q139" s="476" t="str">
        <f>IFERROR(VLOOKUP($L139,Insumos!$D$2:$G$518,4,FALSE),"")</f>
        <v/>
      </c>
      <c r="R139" s="475"/>
      <c r="S139" s="513"/>
      <c r="T139" s="513"/>
    </row>
    <row r="140" spans="2:20" ht="38.25" x14ac:dyDescent="0.25">
      <c r="B140" s="477" t="str">
        <f>IF(Tabla1[[#This Row],[Código_Actividad]]="","",CONCATENATE(Tabla1[[#This Row],[POA]],".",Tabla1[[#This Row],[SRS]],".",Tabla1[[#This Row],[AREA]],".",Tabla1[[#This Row],[TIPO]]))</f>
        <v/>
      </c>
      <c r="C140" s="477" t="str">
        <f>IF(Tabla1[[#This Row],[Código_Actividad]]="","",'Formulario PPGR1'!#REF!)</f>
        <v/>
      </c>
      <c r="D140" s="477" t="str">
        <f>IF(Tabla1[[#This Row],[Código_Actividad]]="","",'Formulario PPGR1'!#REF!)</f>
        <v/>
      </c>
      <c r="E140" s="477" t="str">
        <f>IF(Tabla1[[#This Row],[Código_Actividad]]="","",'Formulario PPGR1'!#REF!)</f>
        <v/>
      </c>
      <c r="F140" s="477" t="str">
        <f>IF(Tabla1[[#This Row],[Código_Actividad]]="","",'Formulario PPGR1'!#REF!)</f>
        <v/>
      </c>
      <c r="G140" s="463"/>
      <c r="H140" s="418" t="str">
        <f>IFERROR(VLOOKUP(Tabla1[[#This Row],[Código_Actividad]],'Formulario PPGR2'!$H$7:$I$1048576,2,FALSE),"")</f>
        <v/>
      </c>
      <c r="I140" s="458">
        <v>4</v>
      </c>
      <c r="J140" s="551"/>
      <c r="K140" s="460" t="s">
        <v>1324</v>
      </c>
      <c r="L140" s="551"/>
      <c r="M140" s="475" t="str">
        <f>IFERROR(VLOOKUP($L140,Insumos!$D$2:$G$518,2,FALSE),"")</f>
        <v/>
      </c>
      <c r="N140" s="552"/>
      <c r="O140" s="476" t="str">
        <f>IFERROR(VLOOKUP($L140,Insumos!$D$2:$G$518,3,FALSE),"")</f>
        <v/>
      </c>
      <c r="P140" s="476" t="e">
        <f>+Tabla1[[#This Row],[Precio Unitario]]*Tabla1[[#This Row],[Cantidad de Insumos]]</f>
        <v>#VALUE!</v>
      </c>
      <c r="Q140" s="476" t="str">
        <f>IFERROR(VLOOKUP($L140,Insumos!$D$2:$G$518,4,FALSE),"")</f>
        <v/>
      </c>
      <c r="R140" s="475"/>
      <c r="S140" s="513"/>
      <c r="T140" s="513"/>
    </row>
    <row r="141" spans="2:20" ht="25.5" x14ac:dyDescent="0.25">
      <c r="B141" s="477" t="str">
        <f>IF(Tabla1[[#This Row],[Código_Actividad]]="","",CONCATENATE(Tabla1[[#This Row],[POA]],".",Tabla1[[#This Row],[SRS]],".",Tabla1[[#This Row],[AREA]],".",Tabla1[[#This Row],[TIPO]]))</f>
        <v/>
      </c>
      <c r="C141" s="477" t="str">
        <f>IF(Tabla1[[#This Row],[Código_Actividad]]="","",'Formulario PPGR1'!#REF!)</f>
        <v/>
      </c>
      <c r="D141" s="477" t="str">
        <f>IF(Tabla1[[#This Row],[Código_Actividad]]="","",'Formulario PPGR1'!#REF!)</f>
        <v/>
      </c>
      <c r="E141" s="477" t="str">
        <f>IF(Tabla1[[#This Row],[Código_Actividad]]="","",'Formulario PPGR1'!#REF!)</f>
        <v/>
      </c>
      <c r="F141" s="477" t="str">
        <f>IF(Tabla1[[#This Row],[Código_Actividad]]="","",'Formulario PPGR1'!#REF!)</f>
        <v/>
      </c>
      <c r="G141" s="463"/>
      <c r="H141" s="418" t="str">
        <f>IFERROR(VLOOKUP(Tabla1[[#This Row],[Código_Actividad]],'Formulario PPGR2'!$H$7:$I$1048576,2,FALSE),"")</f>
        <v/>
      </c>
      <c r="I141" s="458">
        <v>4</v>
      </c>
      <c r="J141" s="551"/>
      <c r="K141" s="460" t="s">
        <v>1013</v>
      </c>
      <c r="L141" s="551"/>
      <c r="M141" s="475" t="str">
        <f>IFERROR(VLOOKUP($L141,Insumos!$D$2:$G$518,2,FALSE),"")</f>
        <v/>
      </c>
      <c r="N141" s="552"/>
      <c r="O141" s="476" t="str">
        <f>IFERROR(VLOOKUP($L141,Insumos!$D$2:$G$518,3,FALSE),"")</f>
        <v/>
      </c>
      <c r="P141" s="476" t="e">
        <f>+Tabla1[[#This Row],[Precio Unitario]]*Tabla1[[#This Row],[Cantidad de Insumos]]</f>
        <v>#VALUE!</v>
      </c>
      <c r="Q141" s="476" t="str">
        <f>IFERROR(VLOOKUP($L141,Insumos!$D$2:$G$518,4,FALSE),"")</f>
        <v/>
      </c>
      <c r="R141" s="475"/>
      <c r="S141" s="513"/>
      <c r="T141" s="513"/>
    </row>
    <row r="142" spans="2:20" ht="38.25" x14ac:dyDescent="0.25">
      <c r="B142" s="477" t="str">
        <f>IF(Tabla1[[#This Row],[Código_Actividad]]="","",CONCATENATE(Tabla1[[#This Row],[POA]],".",Tabla1[[#This Row],[SRS]],".",Tabla1[[#This Row],[AREA]],".",Tabla1[[#This Row],[TIPO]]))</f>
        <v/>
      </c>
      <c r="C142" s="477" t="str">
        <f>IF(Tabla1[[#This Row],[Código_Actividad]]="","",'Formulario PPGR1'!#REF!)</f>
        <v/>
      </c>
      <c r="D142" s="477" t="str">
        <f>IF(Tabla1[[#This Row],[Código_Actividad]]="","",'Formulario PPGR1'!#REF!)</f>
        <v/>
      </c>
      <c r="E142" s="477" t="str">
        <f>IF(Tabla1[[#This Row],[Código_Actividad]]="","",'Formulario PPGR1'!#REF!)</f>
        <v/>
      </c>
      <c r="F142" s="477" t="str">
        <f>IF(Tabla1[[#This Row],[Código_Actividad]]="","",'Formulario PPGR1'!#REF!)</f>
        <v/>
      </c>
      <c r="G142" s="463"/>
      <c r="H142" s="418" t="str">
        <f>IFERROR(VLOOKUP(Tabla1[[#This Row],[Código_Actividad]],'Formulario PPGR2'!$H$7:$I$1048576,2,FALSE),"")</f>
        <v/>
      </c>
      <c r="I142" s="458">
        <v>4</v>
      </c>
      <c r="J142" s="551"/>
      <c r="K142" s="460" t="s">
        <v>1324</v>
      </c>
      <c r="L142" s="551"/>
      <c r="M142" s="475" t="str">
        <f>IFERROR(VLOOKUP($L142,Insumos!$D$2:$G$518,2,FALSE),"")</f>
        <v/>
      </c>
      <c r="N142" s="552"/>
      <c r="O142" s="476" t="str">
        <f>IFERROR(VLOOKUP($L142,Insumos!$D$2:$G$518,3,FALSE),"")</f>
        <v/>
      </c>
      <c r="P142" s="476" t="e">
        <f>+Tabla1[[#This Row],[Precio Unitario]]*Tabla1[[#This Row],[Cantidad de Insumos]]</f>
        <v>#VALUE!</v>
      </c>
      <c r="Q142" s="476" t="str">
        <f>IFERROR(VLOOKUP($L142,Insumos!$D$2:$G$518,4,FALSE),"")</f>
        <v/>
      </c>
      <c r="R142" s="475"/>
      <c r="S142" s="513"/>
      <c r="T142" s="513"/>
    </row>
    <row r="143" spans="2:20" ht="25.5" x14ac:dyDescent="0.25">
      <c r="B143" s="477" t="str">
        <f>IF(Tabla1[[#This Row],[Código_Actividad]]="","",CONCATENATE(Tabla1[[#This Row],[POA]],".",Tabla1[[#This Row],[SRS]],".",Tabla1[[#This Row],[AREA]],".",Tabla1[[#This Row],[TIPO]]))</f>
        <v/>
      </c>
      <c r="C143" s="477" t="str">
        <f>IF(Tabla1[[#This Row],[Código_Actividad]]="","",'Formulario PPGR1'!#REF!)</f>
        <v/>
      </c>
      <c r="D143" s="477" t="str">
        <f>IF(Tabla1[[#This Row],[Código_Actividad]]="","",'Formulario PPGR1'!#REF!)</f>
        <v/>
      </c>
      <c r="E143" s="477" t="str">
        <f>IF(Tabla1[[#This Row],[Código_Actividad]]="","",'Formulario PPGR1'!#REF!)</f>
        <v/>
      </c>
      <c r="F143" s="477" t="str">
        <f>IF(Tabla1[[#This Row],[Código_Actividad]]="","",'Formulario PPGR1'!#REF!)</f>
        <v/>
      </c>
      <c r="G143" s="463"/>
      <c r="H143" s="418" t="str">
        <f>IFERROR(VLOOKUP(Tabla1[[#This Row],[Código_Actividad]],'Formulario PPGR2'!$H$7:$I$1048576,2,FALSE),"")</f>
        <v/>
      </c>
      <c r="I143" s="458">
        <v>4</v>
      </c>
      <c r="J143" s="551"/>
      <c r="K143" s="460" t="s">
        <v>872</v>
      </c>
      <c r="L143" s="551"/>
      <c r="M143" s="475" t="str">
        <f>IFERROR(VLOOKUP($L143,Insumos!$D$2:$G$518,2,FALSE),"")</f>
        <v/>
      </c>
      <c r="N143" s="552"/>
      <c r="O143" s="476" t="str">
        <f>IFERROR(VLOOKUP($L143,Insumos!$D$2:$G$518,3,FALSE),"")</f>
        <v/>
      </c>
      <c r="P143" s="476" t="e">
        <f>+Tabla1[[#This Row],[Precio Unitario]]*Tabla1[[#This Row],[Cantidad de Insumos]]</f>
        <v>#VALUE!</v>
      </c>
      <c r="Q143" s="476" t="str">
        <f>IFERROR(VLOOKUP($L143,Insumos!$D$2:$G$518,4,FALSE),"")</f>
        <v/>
      </c>
      <c r="R143" s="475"/>
      <c r="S143" s="513"/>
      <c r="T143" s="513"/>
    </row>
    <row r="144" spans="2:20" x14ac:dyDescent="0.25">
      <c r="B144" s="477" t="str">
        <f>IF(Tabla1[[#This Row],[Código_Actividad]]="","",CONCATENATE(Tabla1[[#This Row],[POA]],".",Tabla1[[#This Row],[SRS]],".",Tabla1[[#This Row],[AREA]],".",Tabla1[[#This Row],[TIPO]]))</f>
        <v/>
      </c>
      <c r="C144" s="477" t="str">
        <f>IF(Tabla1[[#This Row],[Código_Actividad]]="","",'Formulario PPGR1'!#REF!)</f>
        <v/>
      </c>
      <c r="D144" s="477" t="str">
        <f>IF(Tabla1[[#This Row],[Código_Actividad]]="","",'Formulario PPGR1'!#REF!)</f>
        <v/>
      </c>
      <c r="E144" s="477" t="str">
        <f>IF(Tabla1[[#This Row],[Código_Actividad]]="","",'Formulario PPGR1'!#REF!)</f>
        <v/>
      </c>
      <c r="F144" s="477" t="str">
        <f>IF(Tabla1[[#This Row],[Código_Actividad]]="","",'Formulario PPGR1'!#REF!)</f>
        <v/>
      </c>
      <c r="G144" s="463"/>
      <c r="H144" s="418" t="str">
        <f>IFERROR(VLOOKUP(Tabla1[[#This Row],[Código_Actividad]],'Formulario PPGR2'!$H$7:$I$1048576,2,FALSE),"")</f>
        <v/>
      </c>
      <c r="I144" s="458">
        <v>4</v>
      </c>
      <c r="J144" s="543"/>
      <c r="K144" s="459"/>
      <c r="L144" s="549"/>
      <c r="M144" s="475" t="str">
        <f>IFERROR(VLOOKUP($L144,Insumos!$D$2:$G$518,2,FALSE),"")</f>
        <v/>
      </c>
      <c r="N144" s="550"/>
      <c r="O144" s="476" t="str">
        <f>IFERROR(VLOOKUP($L144,Insumos!$D$2:$G$518,3,FALSE),"")</f>
        <v/>
      </c>
      <c r="P144" s="476" t="e">
        <f>+Tabla1[[#This Row],[Precio Unitario]]*Tabla1[[#This Row],[Cantidad de Insumos]]</f>
        <v>#VALUE!</v>
      </c>
      <c r="Q144" s="476" t="str">
        <f>IFERROR(VLOOKUP($L144,Insumos!$D$2:$G$518,4,FALSE),"")</f>
        <v/>
      </c>
      <c r="R144" s="475"/>
      <c r="S144" s="513"/>
      <c r="T144" s="513"/>
    </row>
    <row r="145" spans="2:20" x14ac:dyDescent="0.25">
      <c r="B145" s="477" t="str">
        <f>IF(Tabla1[[#This Row],[Código_Actividad]]="","",CONCATENATE(Tabla1[[#This Row],[POA]],".",Tabla1[[#This Row],[SRS]],".",Tabla1[[#This Row],[AREA]],".",Tabla1[[#This Row],[TIPO]]))</f>
        <v/>
      </c>
      <c r="C145" s="477" t="str">
        <f>IF(Tabla1[[#This Row],[Código_Actividad]]="","",'Formulario PPGR1'!#REF!)</f>
        <v/>
      </c>
      <c r="D145" s="477" t="str">
        <f>IF(Tabla1[[#This Row],[Código_Actividad]]="","",'Formulario PPGR1'!#REF!)</f>
        <v/>
      </c>
      <c r="E145" s="477" t="str">
        <f>IF(Tabla1[[#This Row],[Código_Actividad]]="","",'Formulario PPGR1'!#REF!)</f>
        <v/>
      </c>
      <c r="F145" s="477" t="str">
        <f>IF(Tabla1[[#This Row],[Código_Actividad]]="","",'Formulario PPGR1'!#REF!)</f>
        <v/>
      </c>
      <c r="G145" s="463"/>
      <c r="H145" s="418" t="str">
        <f>IFERROR(VLOOKUP(Tabla1[[#This Row],[Código_Actividad]],'Formulario PPGR2'!$H$7:$I$1048576,2,FALSE),"")</f>
        <v/>
      </c>
      <c r="I145" s="458">
        <v>4</v>
      </c>
      <c r="J145" s="543"/>
      <c r="K145" s="461" t="str">
        <f>IFERROR(VLOOKUP($J145,[8]LSIns!$B$5:$C$45,2,FALSE),"")</f>
        <v/>
      </c>
      <c r="L145" s="543"/>
      <c r="M145" s="475" t="str">
        <f>IFERROR(VLOOKUP($L145,Insumos!$D$2:$G$518,2,FALSE),"")</f>
        <v/>
      </c>
      <c r="N145" s="545"/>
      <c r="O145" s="476" t="str">
        <f>IFERROR(VLOOKUP($L145,Insumos!$D$2:$G$518,3,FALSE),"")</f>
        <v/>
      </c>
      <c r="P145" s="476" t="e">
        <f>+Tabla1[[#This Row],[Precio Unitario]]*Tabla1[[#This Row],[Cantidad de Insumos]]</f>
        <v>#VALUE!</v>
      </c>
      <c r="Q145" s="476" t="str">
        <f>IFERROR(VLOOKUP($L145,Insumos!$D$2:$G$518,4,FALSE),"")</f>
        <v/>
      </c>
      <c r="R145" s="475"/>
      <c r="S145" s="513"/>
      <c r="T145" s="513"/>
    </row>
    <row r="146" spans="2:20" ht="25.5" x14ac:dyDescent="0.25">
      <c r="B146" s="477" t="str">
        <f>IF(Tabla1[[#This Row],[Código_Actividad]]="","",CONCATENATE(Tabla1[[#This Row],[POA]],".",Tabla1[[#This Row],[SRS]],".",Tabla1[[#This Row],[AREA]],".",Tabla1[[#This Row],[TIPO]]))</f>
        <v/>
      </c>
      <c r="C146" s="477" t="str">
        <f>IF(Tabla1[[#This Row],[Código_Actividad]]="","",'Formulario PPGR1'!#REF!)</f>
        <v/>
      </c>
      <c r="D146" s="477" t="str">
        <f>IF(Tabla1[[#This Row],[Código_Actividad]]="","",'Formulario PPGR1'!#REF!)</f>
        <v/>
      </c>
      <c r="E146" s="477" t="str">
        <f>IF(Tabla1[[#This Row],[Código_Actividad]]="","",'Formulario PPGR1'!#REF!)</f>
        <v/>
      </c>
      <c r="F146" s="477" t="str">
        <f>IF(Tabla1[[#This Row],[Código_Actividad]]="","",'Formulario PPGR1'!#REF!)</f>
        <v/>
      </c>
      <c r="G146" s="463"/>
      <c r="H146" s="418" t="str">
        <f>IFERROR(VLOOKUP(Tabla1[[#This Row],[Código_Actividad]],'Formulario PPGR2'!$H$7:$I$1048576,2,FALSE),"")</f>
        <v/>
      </c>
      <c r="I146" s="458">
        <v>24</v>
      </c>
      <c r="J146" s="551"/>
      <c r="K146" s="460" t="s">
        <v>872</v>
      </c>
      <c r="L146" s="551"/>
      <c r="M146" s="475" t="str">
        <f>IFERROR(VLOOKUP($L146,Insumos!$D$2:$G$518,2,FALSE),"")</f>
        <v/>
      </c>
      <c r="N146" s="552"/>
      <c r="O146" s="476" t="str">
        <f>IFERROR(VLOOKUP($L146,Insumos!$D$2:$G$518,3,FALSE),"")</f>
        <v/>
      </c>
      <c r="P146" s="476" t="e">
        <f>+Tabla1[[#This Row],[Precio Unitario]]*Tabla1[[#This Row],[Cantidad de Insumos]]</f>
        <v>#VALUE!</v>
      </c>
      <c r="Q146" s="476" t="str">
        <f>IFERROR(VLOOKUP($L146,Insumos!$D$2:$G$518,4,FALSE),"")</f>
        <v/>
      </c>
      <c r="R146" s="475"/>
      <c r="S146" s="513"/>
      <c r="T146" s="513"/>
    </row>
    <row r="147" spans="2:20" ht="38.25" x14ac:dyDescent="0.25">
      <c r="B147" s="477" t="str">
        <f>IF(Tabla1[[#This Row],[Código_Actividad]]="","",CONCATENATE(Tabla1[[#This Row],[POA]],".",Tabla1[[#This Row],[SRS]],".",Tabla1[[#This Row],[AREA]],".",Tabla1[[#This Row],[TIPO]]))</f>
        <v/>
      </c>
      <c r="C147" s="477" t="str">
        <f>IF(Tabla1[[#This Row],[Código_Actividad]]="","",'Formulario PPGR1'!#REF!)</f>
        <v/>
      </c>
      <c r="D147" s="477" t="str">
        <f>IF(Tabla1[[#This Row],[Código_Actividad]]="","",'Formulario PPGR1'!#REF!)</f>
        <v/>
      </c>
      <c r="E147" s="477" t="str">
        <f>IF(Tabla1[[#This Row],[Código_Actividad]]="","",'Formulario PPGR1'!#REF!)</f>
        <v/>
      </c>
      <c r="F147" s="477" t="str">
        <f>IF(Tabla1[[#This Row],[Código_Actividad]]="","",'Formulario PPGR1'!#REF!)</f>
        <v/>
      </c>
      <c r="G147" s="463"/>
      <c r="H147" s="418" t="str">
        <f>IFERROR(VLOOKUP(Tabla1[[#This Row],[Código_Actividad]],'Formulario PPGR2'!$H$7:$I$1048576,2,FALSE),"")</f>
        <v/>
      </c>
      <c r="I147" s="458">
        <v>6</v>
      </c>
      <c r="J147" s="551"/>
      <c r="K147" s="460" t="s">
        <v>1324</v>
      </c>
      <c r="L147" s="551"/>
      <c r="M147" s="475" t="str">
        <f>IFERROR(VLOOKUP($L147,Insumos!$D$2:$G$518,2,FALSE),"")</f>
        <v/>
      </c>
      <c r="N147" s="552"/>
      <c r="O147" s="476" t="str">
        <f>IFERROR(VLOOKUP($L147,Insumos!$D$2:$G$518,3,FALSE),"")</f>
        <v/>
      </c>
      <c r="P147" s="476" t="e">
        <f>+Tabla1[[#This Row],[Precio Unitario]]*Tabla1[[#This Row],[Cantidad de Insumos]]</f>
        <v>#VALUE!</v>
      </c>
      <c r="Q147" s="476" t="str">
        <f>IFERROR(VLOOKUP($L147,Insumos!$D$2:$G$518,4,FALSE),"")</f>
        <v/>
      </c>
      <c r="R147" s="475"/>
      <c r="S147" s="513"/>
      <c r="T147" s="513"/>
    </row>
    <row r="148" spans="2:20" ht="25.5" x14ac:dyDescent="0.25">
      <c r="B148" s="477" t="str">
        <f>IF(Tabla1[[#This Row],[Código_Actividad]]="","",CONCATENATE(Tabla1[[#This Row],[POA]],".",Tabla1[[#This Row],[SRS]],".",Tabla1[[#This Row],[AREA]],".",Tabla1[[#This Row],[TIPO]]))</f>
        <v/>
      </c>
      <c r="C148" s="477" t="str">
        <f>IF(Tabla1[[#This Row],[Código_Actividad]]="","",'Formulario PPGR1'!#REF!)</f>
        <v/>
      </c>
      <c r="D148" s="477" t="str">
        <f>IF(Tabla1[[#This Row],[Código_Actividad]]="","",'Formulario PPGR1'!#REF!)</f>
        <v/>
      </c>
      <c r="E148" s="477" t="str">
        <f>IF(Tabla1[[#This Row],[Código_Actividad]]="","",'Formulario PPGR1'!#REF!)</f>
        <v/>
      </c>
      <c r="F148" s="477" t="str">
        <f>IF(Tabla1[[#This Row],[Código_Actividad]]="","",'Formulario PPGR1'!#REF!)</f>
        <v/>
      </c>
      <c r="G148" s="463"/>
      <c r="H148" s="418" t="str">
        <f>IFERROR(VLOOKUP(Tabla1[[#This Row],[Código_Actividad]],'Formulario PPGR2'!$H$7:$I$1048576,2,FALSE),"")</f>
        <v/>
      </c>
      <c r="I148" s="458">
        <v>6</v>
      </c>
      <c r="J148" s="551"/>
      <c r="K148" s="460" t="s">
        <v>1013</v>
      </c>
      <c r="L148" s="551"/>
      <c r="M148" s="475" t="str">
        <f>IFERROR(VLOOKUP($L148,Insumos!$D$2:$G$518,2,FALSE),"")</f>
        <v/>
      </c>
      <c r="N148" s="552"/>
      <c r="O148" s="476" t="str">
        <f>IFERROR(VLOOKUP($L148,Insumos!$D$2:$G$518,3,FALSE),"")</f>
        <v/>
      </c>
      <c r="P148" s="476" t="e">
        <f>+Tabla1[[#This Row],[Precio Unitario]]*Tabla1[[#This Row],[Cantidad de Insumos]]</f>
        <v>#VALUE!</v>
      </c>
      <c r="Q148" s="476" t="str">
        <f>IFERROR(VLOOKUP($L148,Insumos!$D$2:$G$518,4,FALSE),"")</f>
        <v/>
      </c>
      <c r="R148" s="475"/>
      <c r="S148" s="513"/>
      <c r="T148" s="513"/>
    </row>
    <row r="149" spans="2:20" ht="38.25" x14ac:dyDescent="0.25">
      <c r="B149" s="477" t="str">
        <f>IF(Tabla1[[#This Row],[Código_Actividad]]="","",CONCATENATE(Tabla1[[#This Row],[POA]],".",Tabla1[[#This Row],[SRS]],".",Tabla1[[#This Row],[AREA]],".",Tabla1[[#This Row],[TIPO]]))</f>
        <v/>
      </c>
      <c r="C149" s="477" t="str">
        <f>IF(Tabla1[[#This Row],[Código_Actividad]]="","",'Formulario PPGR1'!#REF!)</f>
        <v/>
      </c>
      <c r="D149" s="477" t="str">
        <f>IF(Tabla1[[#This Row],[Código_Actividad]]="","",'Formulario PPGR1'!#REF!)</f>
        <v/>
      </c>
      <c r="E149" s="477" t="str">
        <f>IF(Tabla1[[#This Row],[Código_Actividad]]="","",'Formulario PPGR1'!#REF!)</f>
        <v/>
      </c>
      <c r="F149" s="477" t="str">
        <f>IF(Tabla1[[#This Row],[Código_Actividad]]="","",'Formulario PPGR1'!#REF!)</f>
        <v/>
      </c>
      <c r="G149" s="463"/>
      <c r="H149" s="418" t="str">
        <f>IFERROR(VLOOKUP(Tabla1[[#This Row],[Código_Actividad]],'Formulario PPGR2'!$H$7:$I$1048576,2,FALSE),"")</f>
        <v/>
      </c>
      <c r="I149" s="458">
        <v>6</v>
      </c>
      <c r="J149" s="551"/>
      <c r="K149" s="460" t="s">
        <v>1324</v>
      </c>
      <c r="L149" s="551"/>
      <c r="M149" s="475" t="str">
        <f>IFERROR(VLOOKUP($L149,Insumos!$D$2:$G$518,2,FALSE),"")</f>
        <v/>
      </c>
      <c r="N149" s="552"/>
      <c r="O149" s="476" t="str">
        <f>IFERROR(VLOOKUP($L149,Insumos!$D$2:$G$518,3,FALSE),"")</f>
        <v/>
      </c>
      <c r="P149" s="476" t="e">
        <f>+Tabla1[[#This Row],[Precio Unitario]]*Tabla1[[#This Row],[Cantidad de Insumos]]</f>
        <v>#VALUE!</v>
      </c>
      <c r="Q149" s="476" t="str">
        <f>IFERROR(VLOOKUP($L149,Insumos!$D$2:$G$518,4,FALSE),"")</f>
        <v/>
      </c>
      <c r="R149" s="475"/>
      <c r="S149" s="513"/>
      <c r="T149" s="513"/>
    </row>
    <row r="150" spans="2:20" ht="25.5" x14ac:dyDescent="0.25">
      <c r="B150" s="477" t="str">
        <f>IF(Tabla1[[#This Row],[Código_Actividad]]="","",CONCATENATE(Tabla1[[#This Row],[POA]],".",Tabla1[[#This Row],[SRS]],".",Tabla1[[#This Row],[AREA]],".",Tabla1[[#This Row],[TIPO]]))</f>
        <v/>
      </c>
      <c r="C150" s="477" t="str">
        <f>IF(Tabla1[[#This Row],[Código_Actividad]]="","",'Formulario PPGR1'!#REF!)</f>
        <v/>
      </c>
      <c r="D150" s="477" t="str">
        <f>IF(Tabla1[[#This Row],[Código_Actividad]]="","",'Formulario PPGR1'!#REF!)</f>
        <v/>
      </c>
      <c r="E150" s="477" t="str">
        <f>IF(Tabla1[[#This Row],[Código_Actividad]]="","",'Formulario PPGR1'!#REF!)</f>
        <v/>
      </c>
      <c r="F150" s="477" t="str">
        <f>IF(Tabla1[[#This Row],[Código_Actividad]]="","",'Formulario PPGR1'!#REF!)</f>
        <v/>
      </c>
      <c r="G150" s="463"/>
      <c r="H150" s="418" t="str">
        <f>IFERROR(VLOOKUP(Tabla1[[#This Row],[Código_Actividad]],'Formulario PPGR2'!$H$7:$I$1048576,2,FALSE),"")</f>
        <v/>
      </c>
      <c r="I150" s="458">
        <v>6</v>
      </c>
      <c r="J150" s="551"/>
      <c r="K150" s="460" t="s">
        <v>872</v>
      </c>
      <c r="L150" s="551"/>
      <c r="M150" s="475" t="str">
        <f>IFERROR(VLOOKUP($L150,Insumos!$D$2:$G$518,2,FALSE),"")</f>
        <v/>
      </c>
      <c r="N150" s="552"/>
      <c r="O150" s="476" t="str">
        <f>IFERROR(VLOOKUP($L150,Insumos!$D$2:$G$518,3,FALSE),"")</f>
        <v/>
      </c>
      <c r="P150" s="476" t="e">
        <f>+Tabla1[[#This Row],[Precio Unitario]]*Tabla1[[#This Row],[Cantidad de Insumos]]</f>
        <v>#VALUE!</v>
      </c>
      <c r="Q150" s="476" t="str">
        <f>IFERROR(VLOOKUP($L150,Insumos!$D$2:$G$518,4,FALSE),"")</f>
        <v/>
      </c>
      <c r="R150" s="475"/>
      <c r="S150" s="513"/>
      <c r="T150" s="513"/>
    </row>
    <row r="151" spans="2:20" x14ac:dyDescent="0.25">
      <c r="B151" s="477" t="str">
        <f>IF(Tabla1[[#This Row],[Código_Actividad]]="","",CONCATENATE(Tabla1[[#This Row],[POA]],".",Tabla1[[#This Row],[SRS]],".",Tabla1[[#This Row],[AREA]],".",Tabla1[[#This Row],[TIPO]]))</f>
        <v/>
      </c>
      <c r="C151" s="477" t="str">
        <f>IF(Tabla1[[#This Row],[Código_Actividad]]="","",'Formulario PPGR1'!#REF!)</f>
        <v/>
      </c>
      <c r="D151" s="477" t="str">
        <f>IF(Tabla1[[#This Row],[Código_Actividad]]="","",'Formulario PPGR1'!#REF!)</f>
        <v/>
      </c>
      <c r="E151" s="477" t="str">
        <f>IF(Tabla1[[#This Row],[Código_Actividad]]="","",'Formulario PPGR1'!#REF!)</f>
        <v/>
      </c>
      <c r="F151" s="477" t="str">
        <f>IF(Tabla1[[#This Row],[Código_Actividad]]="","",'Formulario PPGR1'!#REF!)</f>
        <v/>
      </c>
      <c r="G151" s="463"/>
      <c r="H151" s="418" t="str">
        <f>IFERROR(VLOOKUP(Tabla1[[#This Row],[Código_Actividad]],'Formulario PPGR2'!$H$7:$I$1048576,2,FALSE),"")</f>
        <v/>
      </c>
      <c r="I151" s="458">
        <v>6</v>
      </c>
      <c r="J151" s="543"/>
      <c r="K151" s="459"/>
      <c r="L151" s="549"/>
      <c r="M151" s="475" t="str">
        <f>IFERROR(VLOOKUP($L151,Insumos!$D$2:$G$518,2,FALSE),"")</f>
        <v/>
      </c>
      <c r="N151" s="550"/>
      <c r="O151" s="476" t="str">
        <f>IFERROR(VLOOKUP($L151,Insumos!$D$2:$G$518,3,FALSE),"")</f>
        <v/>
      </c>
      <c r="P151" s="476" t="e">
        <f>+Tabla1[[#This Row],[Precio Unitario]]*Tabla1[[#This Row],[Cantidad de Insumos]]</f>
        <v>#VALUE!</v>
      </c>
      <c r="Q151" s="476" t="str">
        <f>IFERROR(VLOOKUP($L151,Insumos!$D$2:$G$518,4,FALSE),"")</f>
        <v/>
      </c>
      <c r="R151" s="475"/>
      <c r="S151" s="513"/>
      <c r="T151" s="513"/>
    </row>
    <row r="152" spans="2:20" x14ac:dyDescent="0.25">
      <c r="B152" s="477" t="str">
        <f>IF(Tabla1[[#This Row],[Código_Actividad]]="","",CONCATENATE(Tabla1[[#This Row],[POA]],".",Tabla1[[#This Row],[SRS]],".",Tabla1[[#This Row],[AREA]],".",Tabla1[[#This Row],[TIPO]]))</f>
        <v/>
      </c>
      <c r="C152" s="477" t="str">
        <f>IF(Tabla1[[#This Row],[Código_Actividad]]="","",'Formulario PPGR1'!#REF!)</f>
        <v/>
      </c>
      <c r="D152" s="477" t="str">
        <f>IF(Tabla1[[#This Row],[Código_Actividad]]="","",'Formulario PPGR1'!#REF!)</f>
        <v/>
      </c>
      <c r="E152" s="477" t="str">
        <f>IF(Tabla1[[#This Row],[Código_Actividad]]="","",'Formulario PPGR1'!#REF!)</f>
        <v/>
      </c>
      <c r="F152" s="477" t="str">
        <f>IF(Tabla1[[#This Row],[Código_Actividad]]="","",'Formulario PPGR1'!#REF!)</f>
        <v/>
      </c>
      <c r="G152" s="463"/>
      <c r="H152" s="418" t="str">
        <f>IFERROR(VLOOKUP(Tabla1[[#This Row],[Código_Actividad]],'Formulario PPGR2'!$H$7:$I$1048576,2,FALSE),"")</f>
        <v/>
      </c>
      <c r="I152" s="458">
        <v>6</v>
      </c>
      <c r="J152" s="543"/>
      <c r="K152" s="461" t="str">
        <f>IFERROR(VLOOKUP($J152,[8]LSIns!$B$5:$C$45,2,FALSE),"")</f>
        <v/>
      </c>
      <c r="L152" s="543"/>
      <c r="M152" s="475" t="str">
        <f>IFERROR(VLOOKUP($L152,Insumos!$D$2:$G$518,2,FALSE),"")</f>
        <v/>
      </c>
      <c r="N152" s="545"/>
      <c r="O152" s="476" t="str">
        <f>IFERROR(VLOOKUP($L152,Insumos!$D$2:$G$518,3,FALSE),"")</f>
        <v/>
      </c>
      <c r="P152" s="476" t="e">
        <f>+Tabla1[[#This Row],[Precio Unitario]]*Tabla1[[#This Row],[Cantidad de Insumos]]</f>
        <v>#VALUE!</v>
      </c>
      <c r="Q152" s="476" t="str">
        <f>IFERROR(VLOOKUP($L152,Insumos!$D$2:$G$518,4,FALSE),"")</f>
        <v/>
      </c>
      <c r="R152" s="475"/>
      <c r="S152" s="513"/>
      <c r="T152" s="513"/>
    </row>
    <row r="153" spans="2:20" x14ac:dyDescent="0.25">
      <c r="B153" s="477" t="str">
        <f>IF(Tabla1[[#This Row],[Código_Actividad]]="","",CONCATENATE(Tabla1[[#This Row],[POA]],".",Tabla1[[#This Row],[SRS]],".",Tabla1[[#This Row],[AREA]],".",Tabla1[[#This Row],[TIPO]]))</f>
        <v/>
      </c>
      <c r="C153" s="477" t="str">
        <f>IF(Tabla1[[#This Row],[Código_Actividad]]="","",'Formulario PPGR1'!#REF!)</f>
        <v/>
      </c>
      <c r="D153" s="477" t="str">
        <f>IF(Tabla1[[#This Row],[Código_Actividad]]="","",'Formulario PPGR1'!#REF!)</f>
        <v/>
      </c>
      <c r="E153" s="477" t="str">
        <f>IF(Tabla1[[#This Row],[Código_Actividad]]="","",'Formulario PPGR1'!#REF!)</f>
        <v/>
      </c>
      <c r="F153" s="477" t="str">
        <f>IF(Tabla1[[#This Row],[Código_Actividad]]="","",'Formulario PPGR1'!#REF!)</f>
        <v/>
      </c>
      <c r="G153" s="463"/>
      <c r="H153" s="418" t="str">
        <f>IFERROR(VLOOKUP(Tabla1[[#This Row],[Código_Actividad]],'Formulario PPGR2'!$H$7:$I$1048576,2,FALSE),"")</f>
        <v/>
      </c>
      <c r="I153" s="458">
        <v>4</v>
      </c>
      <c r="J153" s="543"/>
      <c r="K153" s="459"/>
      <c r="L153" s="543"/>
      <c r="M153" s="475" t="str">
        <f>IFERROR(VLOOKUP($L153,Insumos!$D$2:$G$518,2,FALSE),"")</f>
        <v/>
      </c>
      <c r="N153" s="550"/>
      <c r="O153" s="476" t="str">
        <f>IFERROR(VLOOKUP($L153,Insumos!$D$2:$G$518,3,FALSE),"")</f>
        <v/>
      </c>
      <c r="P153" s="476" t="e">
        <f>+Tabla1[[#This Row],[Precio Unitario]]*Tabla1[[#This Row],[Cantidad de Insumos]]</f>
        <v>#VALUE!</v>
      </c>
      <c r="Q153" s="476" t="str">
        <f>IFERROR(VLOOKUP($L153,Insumos!$D$2:$G$518,4,FALSE),"")</f>
        <v/>
      </c>
      <c r="R153" s="475"/>
      <c r="S153" s="513"/>
      <c r="T153" s="513"/>
    </row>
    <row r="154" spans="2:20" x14ac:dyDescent="0.25">
      <c r="B154" s="477" t="str">
        <f>IF(Tabla1[[#This Row],[Código_Actividad]]="","",CONCATENATE(Tabla1[[#This Row],[POA]],".",Tabla1[[#This Row],[SRS]],".",Tabla1[[#This Row],[AREA]],".",Tabla1[[#This Row],[TIPO]]))</f>
        <v/>
      </c>
      <c r="C154" s="477" t="str">
        <f>IF(Tabla1[[#This Row],[Código_Actividad]]="","",'Formulario PPGR1'!#REF!)</f>
        <v/>
      </c>
      <c r="D154" s="477" t="str">
        <f>IF(Tabla1[[#This Row],[Código_Actividad]]="","",'Formulario PPGR1'!#REF!)</f>
        <v/>
      </c>
      <c r="E154" s="477" t="str">
        <f>IF(Tabla1[[#This Row],[Código_Actividad]]="","",'Formulario PPGR1'!#REF!)</f>
        <v/>
      </c>
      <c r="F154" s="477" t="str">
        <f>IF(Tabla1[[#This Row],[Código_Actividad]]="","",'Formulario PPGR1'!#REF!)</f>
        <v/>
      </c>
      <c r="G154" s="463"/>
      <c r="H154" s="418" t="str">
        <f>IFERROR(VLOOKUP(Tabla1[[#This Row],[Código_Actividad]],'Formulario PPGR2'!$H$7:$I$1048576,2,FALSE),"")</f>
        <v/>
      </c>
      <c r="I154" s="458">
        <v>4</v>
      </c>
      <c r="J154" s="543"/>
      <c r="K154" s="459"/>
      <c r="L154" s="543"/>
      <c r="M154" s="475" t="str">
        <f>IFERROR(VLOOKUP($L154,Insumos!$D$2:$G$518,2,FALSE),"")</f>
        <v/>
      </c>
      <c r="N154" s="550"/>
      <c r="O154" s="476" t="str">
        <f>IFERROR(VLOOKUP($L154,Insumos!$D$2:$G$518,3,FALSE),"")</f>
        <v/>
      </c>
      <c r="P154" s="476" t="e">
        <f>+Tabla1[[#This Row],[Precio Unitario]]*Tabla1[[#This Row],[Cantidad de Insumos]]</f>
        <v>#VALUE!</v>
      </c>
      <c r="Q154" s="476" t="str">
        <f>IFERROR(VLOOKUP($L154,Insumos!$D$2:$G$518,4,FALSE),"")</f>
        <v/>
      </c>
      <c r="R154" s="475"/>
      <c r="S154" s="513"/>
      <c r="T154" s="513"/>
    </row>
    <row r="155" spans="2:20" x14ac:dyDescent="0.25">
      <c r="B155" s="477" t="str">
        <f>IF(Tabla1[[#This Row],[Código_Actividad]]="","",CONCATENATE(Tabla1[[#This Row],[POA]],".",Tabla1[[#This Row],[SRS]],".",Tabla1[[#This Row],[AREA]],".",Tabla1[[#This Row],[TIPO]]))</f>
        <v/>
      </c>
      <c r="C155" s="477" t="str">
        <f>IF(Tabla1[[#This Row],[Código_Actividad]]="","",'Formulario PPGR1'!#REF!)</f>
        <v/>
      </c>
      <c r="D155" s="477" t="str">
        <f>IF(Tabla1[[#This Row],[Código_Actividad]]="","",'Formulario PPGR1'!#REF!)</f>
        <v/>
      </c>
      <c r="E155" s="477" t="str">
        <f>IF(Tabla1[[#This Row],[Código_Actividad]]="","",'Formulario PPGR1'!#REF!)</f>
        <v/>
      </c>
      <c r="F155" s="477" t="str">
        <f>IF(Tabla1[[#This Row],[Código_Actividad]]="","",'Formulario PPGR1'!#REF!)</f>
        <v/>
      </c>
      <c r="G155" s="463"/>
      <c r="H155" s="418" t="str">
        <f>IFERROR(VLOOKUP(Tabla1[[#This Row],[Código_Actividad]],'Formulario PPGR2'!$H$7:$I$1048576,2,FALSE),"")</f>
        <v/>
      </c>
      <c r="I155" s="458">
        <v>4</v>
      </c>
      <c r="J155" s="543"/>
      <c r="K155" s="459" t="str">
        <f>IFERROR(VLOOKUP($J155,[8]LSIns!$B$5:$C$45,2,FALSE),"")</f>
        <v/>
      </c>
      <c r="L155" s="543"/>
      <c r="M155" s="475" t="str">
        <f>IFERROR(VLOOKUP($L155,Insumos!$D$2:$G$518,2,FALSE),"")</f>
        <v/>
      </c>
      <c r="N155" s="550"/>
      <c r="O155" s="476" t="str">
        <f>IFERROR(VLOOKUP($L155,Insumos!$D$2:$G$518,3,FALSE),"")</f>
        <v/>
      </c>
      <c r="P155" s="476" t="e">
        <f>+Tabla1[[#This Row],[Precio Unitario]]*Tabla1[[#This Row],[Cantidad de Insumos]]</f>
        <v>#VALUE!</v>
      </c>
      <c r="Q155" s="476" t="str">
        <f>IFERROR(VLOOKUP($L155,Insumos!$D$2:$G$518,4,FALSE),"")</f>
        <v/>
      </c>
      <c r="R155" s="475"/>
      <c r="S155" s="513"/>
      <c r="T155" s="513"/>
    </row>
    <row r="156" spans="2:20" x14ac:dyDescent="0.25">
      <c r="B156" s="477" t="str">
        <f>IF(Tabla1[[#This Row],[Código_Actividad]]="","",CONCATENATE(Tabla1[[#This Row],[POA]],".",Tabla1[[#This Row],[SRS]],".",Tabla1[[#This Row],[AREA]],".",Tabla1[[#This Row],[TIPO]]))</f>
        <v/>
      </c>
      <c r="C156" s="477" t="str">
        <f>IF(Tabla1[[#This Row],[Código_Actividad]]="","",'Formulario PPGR1'!#REF!)</f>
        <v/>
      </c>
      <c r="D156" s="477" t="str">
        <f>IF(Tabla1[[#This Row],[Código_Actividad]]="","",'Formulario PPGR1'!#REF!)</f>
        <v/>
      </c>
      <c r="E156" s="477" t="str">
        <f>IF(Tabla1[[#This Row],[Código_Actividad]]="","",'Formulario PPGR1'!#REF!)</f>
        <v/>
      </c>
      <c r="F156" s="477" t="str">
        <f>IF(Tabla1[[#This Row],[Código_Actividad]]="","",'Formulario PPGR1'!#REF!)</f>
        <v/>
      </c>
      <c r="G156" s="463"/>
      <c r="H156" s="418" t="str">
        <f>IFERROR(VLOOKUP(Tabla1[[#This Row],[Código_Actividad]],'Formulario PPGR2'!$H$7:$I$1048576,2,FALSE),"")</f>
        <v/>
      </c>
      <c r="I156" s="458">
        <v>4</v>
      </c>
      <c r="J156" s="543"/>
      <c r="K156" s="459"/>
      <c r="L156" s="543"/>
      <c r="M156" s="475" t="str">
        <f>IFERROR(VLOOKUP($L156,Insumos!$D$2:$G$518,2,FALSE),"")</f>
        <v/>
      </c>
      <c r="N156" s="550"/>
      <c r="O156" s="476" t="str">
        <f>IFERROR(VLOOKUP($L156,Insumos!$D$2:$G$518,3,FALSE),"")</f>
        <v/>
      </c>
      <c r="P156" s="476" t="e">
        <f>+Tabla1[[#This Row],[Precio Unitario]]*Tabla1[[#This Row],[Cantidad de Insumos]]</f>
        <v>#VALUE!</v>
      </c>
      <c r="Q156" s="476" t="str">
        <f>IFERROR(VLOOKUP($L156,Insumos!$D$2:$G$518,4,FALSE),"")</f>
        <v/>
      </c>
      <c r="R156" s="475"/>
      <c r="S156" s="513"/>
      <c r="T156" s="513"/>
    </row>
    <row r="157" spans="2:20" x14ac:dyDescent="0.25">
      <c r="B157" s="477" t="str">
        <f>IF(Tabla1[[#This Row],[Código_Actividad]]="","",CONCATENATE(Tabla1[[#This Row],[POA]],".",Tabla1[[#This Row],[SRS]],".",Tabla1[[#This Row],[AREA]],".",Tabla1[[#This Row],[TIPO]]))</f>
        <v/>
      </c>
      <c r="C157" s="477" t="str">
        <f>IF(Tabla1[[#This Row],[Código_Actividad]]="","",'Formulario PPGR1'!#REF!)</f>
        <v/>
      </c>
      <c r="D157" s="477" t="str">
        <f>IF(Tabla1[[#This Row],[Código_Actividad]]="","",'Formulario PPGR1'!#REF!)</f>
        <v/>
      </c>
      <c r="E157" s="477" t="str">
        <f>IF(Tabla1[[#This Row],[Código_Actividad]]="","",'Formulario PPGR1'!#REF!)</f>
        <v/>
      </c>
      <c r="F157" s="477" t="str">
        <f>IF(Tabla1[[#This Row],[Código_Actividad]]="","",'Formulario PPGR1'!#REF!)</f>
        <v/>
      </c>
      <c r="G157" s="463"/>
      <c r="H157" s="418" t="str">
        <f>IFERROR(VLOOKUP(Tabla1[[#This Row],[Código_Actividad]],'Formulario PPGR2'!$H$7:$I$1048576,2,FALSE),"")</f>
        <v/>
      </c>
      <c r="I157" s="458">
        <v>4</v>
      </c>
      <c r="J157" s="543"/>
      <c r="K157" s="459"/>
      <c r="L157" s="549"/>
      <c r="M157" s="475" t="str">
        <f>IFERROR(VLOOKUP($L157,Insumos!$D$2:$G$518,2,FALSE),"")</f>
        <v/>
      </c>
      <c r="N157" s="550"/>
      <c r="O157" s="476" t="str">
        <f>IFERROR(VLOOKUP($L157,Insumos!$D$2:$G$518,3,FALSE),"")</f>
        <v/>
      </c>
      <c r="P157" s="476" t="e">
        <f>+Tabla1[[#This Row],[Precio Unitario]]*Tabla1[[#This Row],[Cantidad de Insumos]]</f>
        <v>#VALUE!</v>
      </c>
      <c r="Q157" s="476" t="str">
        <f>IFERROR(VLOOKUP($L157,Insumos!$D$2:$G$518,4,FALSE),"")</f>
        <v/>
      </c>
      <c r="R157" s="475"/>
      <c r="S157" s="513"/>
      <c r="T157" s="513"/>
    </row>
    <row r="158" spans="2:20" x14ac:dyDescent="0.25">
      <c r="B158" s="477" t="str">
        <f>IF(Tabla1[[#This Row],[Código_Actividad]]="","",CONCATENATE(Tabla1[[#This Row],[POA]],".",Tabla1[[#This Row],[SRS]],".",Tabla1[[#This Row],[AREA]],".",Tabla1[[#This Row],[TIPO]]))</f>
        <v/>
      </c>
      <c r="C158" s="477" t="str">
        <f>IF(Tabla1[[#This Row],[Código_Actividad]]="","",'Formulario PPGR1'!#REF!)</f>
        <v/>
      </c>
      <c r="D158" s="477" t="str">
        <f>IF(Tabla1[[#This Row],[Código_Actividad]]="","",'Formulario PPGR1'!#REF!)</f>
        <v/>
      </c>
      <c r="E158" s="477" t="str">
        <f>IF(Tabla1[[#This Row],[Código_Actividad]]="","",'Formulario PPGR1'!#REF!)</f>
        <v/>
      </c>
      <c r="F158" s="477" t="str">
        <f>IF(Tabla1[[#This Row],[Código_Actividad]]="","",'Formulario PPGR1'!#REF!)</f>
        <v/>
      </c>
      <c r="G158" s="463"/>
      <c r="H158" s="418" t="str">
        <f>IFERROR(VLOOKUP(Tabla1[[#This Row],[Código_Actividad]],'Formulario PPGR2'!$H$7:$I$1048576,2,FALSE),"")</f>
        <v/>
      </c>
      <c r="I158" s="458">
        <v>4</v>
      </c>
      <c r="J158" s="543"/>
      <c r="K158" s="461" t="str">
        <f>IFERROR(VLOOKUP($J158,[8]LSIns!$B$5:$C$45,2,FALSE),"")</f>
        <v/>
      </c>
      <c r="L158" s="543"/>
      <c r="M158" s="475" t="str">
        <f>IFERROR(VLOOKUP($L158,Insumos!$D$2:$G$518,2,FALSE),"")</f>
        <v/>
      </c>
      <c r="N158" s="545"/>
      <c r="O158" s="476" t="str">
        <f>IFERROR(VLOOKUP($L158,Insumos!$D$2:$G$518,3,FALSE),"")</f>
        <v/>
      </c>
      <c r="P158" s="476" t="e">
        <f>+Tabla1[[#This Row],[Precio Unitario]]*Tabla1[[#This Row],[Cantidad de Insumos]]</f>
        <v>#VALUE!</v>
      </c>
      <c r="Q158" s="476" t="str">
        <f>IFERROR(VLOOKUP($L158,Insumos!$D$2:$G$518,4,FALSE),"")</f>
        <v/>
      </c>
      <c r="R158" s="475"/>
      <c r="S158" s="513"/>
      <c r="T158" s="513"/>
    </row>
    <row r="159" spans="2:20" ht="38.25" x14ac:dyDescent="0.25">
      <c r="B159" s="477" t="str">
        <f>IF(Tabla1[[#This Row],[Código_Actividad]]="","",CONCATENATE(Tabla1[[#This Row],[POA]],".",Tabla1[[#This Row],[SRS]],".",Tabla1[[#This Row],[AREA]],".",Tabla1[[#This Row],[TIPO]]))</f>
        <v/>
      </c>
      <c r="C159" s="477" t="str">
        <f>IF(Tabla1[[#This Row],[Código_Actividad]]="","",'Formulario PPGR1'!#REF!)</f>
        <v/>
      </c>
      <c r="D159" s="477" t="str">
        <f>IF(Tabla1[[#This Row],[Código_Actividad]]="","",'Formulario PPGR1'!#REF!)</f>
        <v/>
      </c>
      <c r="E159" s="477" t="str">
        <f>IF(Tabla1[[#This Row],[Código_Actividad]]="","",'Formulario PPGR1'!#REF!)</f>
        <v/>
      </c>
      <c r="F159" s="477" t="str">
        <f>IF(Tabla1[[#This Row],[Código_Actividad]]="","",'Formulario PPGR1'!#REF!)</f>
        <v/>
      </c>
      <c r="G159" s="463"/>
      <c r="H159" s="418" t="str">
        <f>IFERROR(VLOOKUP(Tabla1[[#This Row],[Código_Actividad]],'Formulario PPGR2'!$H$7:$I$1048576,2,FALSE),"")</f>
        <v/>
      </c>
      <c r="I159" s="458">
        <v>4</v>
      </c>
      <c r="J159" s="551"/>
      <c r="K159" s="460" t="s">
        <v>1324</v>
      </c>
      <c r="L159" s="551"/>
      <c r="M159" s="475" t="str">
        <f>IFERROR(VLOOKUP($L159,Insumos!$D$2:$G$518,2,FALSE),"")</f>
        <v/>
      </c>
      <c r="N159" s="552"/>
      <c r="O159" s="476" t="str">
        <f>IFERROR(VLOOKUP($L159,Insumos!$D$2:$G$518,3,FALSE),"")</f>
        <v/>
      </c>
      <c r="P159" s="476" t="e">
        <f>+Tabla1[[#This Row],[Precio Unitario]]*Tabla1[[#This Row],[Cantidad de Insumos]]</f>
        <v>#VALUE!</v>
      </c>
      <c r="Q159" s="476" t="str">
        <f>IFERROR(VLOOKUP($L159,Insumos!$D$2:$G$518,4,FALSE),"")</f>
        <v/>
      </c>
      <c r="R159" s="475"/>
      <c r="S159" s="513"/>
      <c r="T159" s="513"/>
    </row>
    <row r="160" spans="2:20" ht="25.5" x14ac:dyDescent="0.25">
      <c r="B160" s="477" t="str">
        <f>IF(Tabla1[[#This Row],[Código_Actividad]]="","",CONCATENATE(Tabla1[[#This Row],[POA]],".",Tabla1[[#This Row],[SRS]],".",Tabla1[[#This Row],[AREA]],".",Tabla1[[#This Row],[TIPO]]))</f>
        <v/>
      </c>
      <c r="C160" s="477" t="str">
        <f>IF(Tabla1[[#This Row],[Código_Actividad]]="","",'Formulario PPGR1'!#REF!)</f>
        <v/>
      </c>
      <c r="D160" s="477" t="str">
        <f>IF(Tabla1[[#This Row],[Código_Actividad]]="","",'Formulario PPGR1'!#REF!)</f>
        <v/>
      </c>
      <c r="E160" s="477" t="str">
        <f>IF(Tabla1[[#This Row],[Código_Actividad]]="","",'Formulario PPGR1'!#REF!)</f>
        <v/>
      </c>
      <c r="F160" s="477" t="str">
        <f>IF(Tabla1[[#This Row],[Código_Actividad]]="","",'Formulario PPGR1'!#REF!)</f>
        <v/>
      </c>
      <c r="G160" s="463"/>
      <c r="H160" s="418" t="str">
        <f>IFERROR(VLOOKUP(Tabla1[[#This Row],[Código_Actividad]],'Formulario PPGR2'!$H$7:$I$1048576,2,FALSE),"")</f>
        <v/>
      </c>
      <c r="I160" s="458">
        <v>4</v>
      </c>
      <c r="J160" s="551"/>
      <c r="K160" s="460" t="s">
        <v>1013</v>
      </c>
      <c r="L160" s="551"/>
      <c r="M160" s="475" t="str">
        <f>IFERROR(VLOOKUP($L160,Insumos!$D$2:$G$518,2,FALSE),"")</f>
        <v/>
      </c>
      <c r="N160" s="552"/>
      <c r="O160" s="476" t="str">
        <f>IFERROR(VLOOKUP($L160,Insumos!$D$2:$G$518,3,FALSE),"")</f>
        <v/>
      </c>
      <c r="P160" s="476" t="e">
        <f>+Tabla1[[#This Row],[Precio Unitario]]*Tabla1[[#This Row],[Cantidad de Insumos]]</f>
        <v>#VALUE!</v>
      </c>
      <c r="Q160" s="476" t="str">
        <f>IFERROR(VLOOKUP($L160,Insumos!$D$2:$G$518,4,FALSE),"")</f>
        <v/>
      </c>
      <c r="R160" s="475"/>
      <c r="S160" s="513"/>
      <c r="T160" s="513"/>
    </row>
    <row r="161" spans="2:20" ht="38.25" x14ac:dyDescent="0.25">
      <c r="B161" s="477" t="str">
        <f>IF(Tabla1[[#This Row],[Código_Actividad]]="","",CONCATENATE(Tabla1[[#This Row],[POA]],".",Tabla1[[#This Row],[SRS]],".",Tabla1[[#This Row],[AREA]],".",Tabla1[[#This Row],[TIPO]]))</f>
        <v/>
      </c>
      <c r="C161" s="477" t="str">
        <f>IF(Tabla1[[#This Row],[Código_Actividad]]="","",'Formulario PPGR1'!#REF!)</f>
        <v/>
      </c>
      <c r="D161" s="477" t="str">
        <f>IF(Tabla1[[#This Row],[Código_Actividad]]="","",'Formulario PPGR1'!#REF!)</f>
        <v/>
      </c>
      <c r="E161" s="477" t="str">
        <f>IF(Tabla1[[#This Row],[Código_Actividad]]="","",'Formulario PPGR1'!#REF!)</f>
        <v/>
      </c>
      <c r="F161" s="477" t="str">
        <f>IF(Tabla1[[#This Row],[Código_Actividad]]="","",'Formulario PPGR1'!#REF!)</f>
        <v/>
      </c>
      <c r="G161" s="463"/>
      <c r="H161" s="418" t="str">
        <f>IFERROR(VLOOKUP(Tabla1[[#This Row],[Código_Actividad]],'Formulario PPGR2'!$H$7:$I$1048576,2,FALSE),"")</f>
        <v/>
      </c>
      <c r="I161" s="458">
        <v>4</v>
      </c>
      <c r="J161" s="551"/>
      <c r="K161" s="460" t="s">
        <v>1324</v>
      </c>
      <c r="L161" s="551"/>
      <c r="M161" s="475" t="str">
        <f>IFERROR(VLOOKUP($L161,Insumos!$D$2:$G$518,2,FALSE),"")</f>
        <v/>
      </c>
      <c r="N161" s="552"/>
      <c r="O161" s="476" t="str">
        <f>IFERROR(VLOOKUP($L161,Insumos!$D$2:$G$518,3,FALSE),"")</f>
        <v/>
      </c>
      <c r="P161" s="476" t="e">
        <f>+Tabla1[[#This Row],[Precio Unitario]]*Tabla1[[#This Row],[Cantidad de Insumos]]</f>
        <v>#VALUE!</v>
      </c>
      <c r="Q161" s="476" t="str">
        <f>IFERROR(VLOOKUP($L161,Insumos!$D$2:$G$518,4,FALSE),"")</f>
        <v/>
      </c>
      <c r="R161" s="475"/>
      <c r="S161" s="513"/>
      <c r="T161" s="513"/>
    </row>
    <row r="162" spans="2:20" ht="25.5" x14ac:dyDescent="0.25">
      <c r="B162" s="477" t="str">
        <f>IF(Tabla1[[#This Row],[Código_Actividad]]="","",CONCATENATE(Tabla1[[#This Row],[POA]],".",Tabla1[[#This Row],[SRS]],".",Tabla1[[#This Row],[AREA]],".",Tabla1[[#This Row],[TIPO]]))</f>
        <v/>
      </c>
      <c r="C162" s="477" t="str">
        <f>IF(Tabla1[[#This Row],[Código_Actividad]]="","",'Formulario PPGR1'!#REF!)</f>
        <v/>
      </c>
      <c r="D162" s="477" t="str">
        <f>IF(Tabla1[[#This Row],[Código_Actividad]]="","",'Formulario PPGR1'!#REF!)</f>
        <v/>
      </c>
      <c r="E162" s="477" t="str">
        <f>IF(Tabla1[[#This Row],[Código_Actividad]]="","",'Formulario PPGR1'!#REF!)</f>
        <v/>
      </c>
      <c r="F162" s="477" t="str">
        <f>IF(Tabla1[[#This Row],[Código_Actividad]]="","",'Formulario PPGR1'!#REF!)</f>
        <v/>
      </c>
      <c r="G162" s="463"/>
      <c r="H162" s="418" t="str">
        <f>IFERROR(VLOOKUP(Tabla1[[#This Row],[Código_Actividad]],'Formulario PPGR2'!$H$7:$I$1048576,2,FALSE),"")</f>
        <v/>
      </c>
      <c r="I162" s="458">
        <v>4</v>
      </c>
      <c r="J162" s="551"/>
      <c r="K162" s="460" t="s">
        <v>872</v>
      </c>
      <c r="L162" s="551"/>
      <c r="M162" s="475" t="str">
        <f>IFERROR(VLOOKUP($L162,Insumos!$D$2:$G$518,2,FALSE),"")</f>
        <v/>
      </c>
      <c r="N162" s="552"/>
      <c r="O162" s="476" t="str">
        <f>IFERROR(VLOOKUP($L162,Insumos!$D$2:$G$518,3,FALSE),"")</f>
        <v/>
      </c>
      <c r="P162" s="476" t="e">
        <f>+Tabla1[[#This Row],[Precio Unitario]]*Tabla1[[#This Row],[Cantidad de Insumos]]</f>
        <v>#VALUE!</v>
      </c>
      <c r="Q162" s="476" t="str">
        <f>IFERROR(VLOOKUP($L162,Insumos!$D$2:$G$518,4,FALSE),"")</f>
        <v/>
      </c>
      <c r="R162" s="475"/>
      <c r="S162" s="513"/>
      <c r="T162" s="513"/>
    </row>
    <row r="163" spans="2:20" x14ac:dyDescent="0.25">
      <c r="B163" s="477" t="str">
        <f>IF(Tabla1[[#This Row],[Código_Actividad]]="","",CONCATENATE(Tabla1[[#This Row],[POA]],".",Tabla1[[#This Row],[SRS]],".",Tabla1[[#This Row],[AREA]],".",Tabla1[[#This Row],[TIPO]]))</f>
        <v/>
      </c>
      <c r="C163" s="477" t="str">
        <f>IF(Tabla1[[#This Row],[Código_Actividad]]="","",'Formulario PPGR1'!#REF!)</f>
        <v/>
      </c>
      <c r="D163" s="477" t="str">
        <f>IF(Tabla1[[#This Row],[Código_Actividad]]="","",'Formulario PPGR1'!#REF!)</f>
        <v/>
      </c>
      <c r="E163" s="477" t="str">
        <f>IF(Tabla1[[#This Row],[Código_Actividad]]="","",'Formulario PPGR1'!#REF!)</f>
        <v/>
      </c>
      <c r="F163" s="477" t="str">
        <f>IF(Tabla1[[#This Row],[Código_Actividad]]="","",'Formulario PPGR1'!#REF!)</f>
        <v/>
      </c>
      <c r="G163" s="463"/>
      <c r="H163" s="418" t="str">
        <f>IFERROR(VLOOKUP(Tabla1[[#This Row],[Código_Actividad]],'Formulario PPGR2'!$H$7:$I$1048576,2,FALSE),"")</f>
        <v/>
      </c>
      <c r="I163" s="458">
        <v>4</v>
      </c>
      <c r="J163" s="543"/>
      <c r="K163" s="459"/>
      <c r="L163" s="549"/>
      <c r="M163" s="475" t="str">
        <f>IFERROR(VLOOKUP($L163,Insumos!$D$2:$G$518,2,FALSE),"")</f>
        <v/>
      </c>
      <c r="N163" s="550"/>
      <c r="O163" s="476" t="str">
        <f>IFERROR(VLOOKUP($L163,Insumos!$D$2:$G$518,3,FALSE),"")</f>
        <v/>
      </c>
      <c r="P163" s="476" t="e">
        <f>+Tabla1[[#This Row],[Precio Unitario]]*Tabla1[[#This Row],[Cantidad de Insumos]]</f>
        <v>#VALUE!</v>
      </c>
      <c r="Q163" s="476" t="str">
        <f>IFERROR(VLOOKUP($L163,Insumos!$D$2:$G$518,4,FALSE),"")</f>
        <v/>
      </c>
      <c r="R163" s="475"/>
      <c r="S163" s="513"/>
      <c r="T163" s="513"/>
    </row>
    <row r="164" spans="2:20" x14ac:dyDescent="0.25">
      <c r="B164" s="477" t="str">
        <f>IF(Tabla1[[#This Row],[Código_Actividad]]="","",CONCATENATE(Tabla1[[#This Row],[POA]],".",Tabla1[[#This Row],[SRS]],".",Tabla1[[#This Row],[AREA]],".",Tabla1[[#This Row],[TIPO]]))</f>
        <v/>
      </c>
      <c r="C164" s="477" t="str">
        <f>IF(Tabla1[[#This Row],[Código_Actividad]]="","",'Formulario PPGR1'!#REF!)</f>
        <v/>
      </c>
      <c r="D164" s="477" t="str">
        <f>IF(Tabla1[[#This Row],[Código_Actividad]]="","",'Formulario PPGR1'!#REF!)</f>
        <v/>
      </c>
      <c r="E164" s="477" t="str">
        <f>IF(Tabla1[[#This Row],[Código_Actividad]]="","",'Formulario PPGR1'!#REF!)</f>
        <v/>
      </c>
      <c r="F164" s="477" t="str">
        <f>IF(Tabla1[[#This Row],[Código_Actividad]]="","",'Formulario PPGR1'!#REF!)</f>
        <v/>
      </c>
      <c r="G164" s="463"/>
      <c r="H164" s="418" t="str">
        <f>IFERROR(VLOOKUP(Tabla1[[#This Row],[Código_Actividad]],'Formulario PPGR2'!$H$7:$I$1048576,2,FALSE),"")</f>
        <v/>
      </c>
      <c r="I164" s="458">
        <v>4</v>
      </c>
      <c r="J164" s="543"/>
      <c r="K164" s="461" t="str">
        <f>IFERROR(VLOOKUP($J164,[8]LSIns!$B$5:$C$45,2,FALSE),"")</f>
        <v/>
      </c>
      <c r="L164" s="543"/>
      <c r="M164" s="475" t="str">
        <f>IFERROR(VLOOKUP($L164,Insumos!$D$2:$G$518,2,FALSE),"")</f>
        <v/>
      </c>
      <c r="N164" s="545"/>
      <c r="O164" s="476" t="str">
        <f>IFERROR(VLOOKUP($L164,Insumos!$D$2:$G$518,3,FALSE),"")</f>
        <v/>
      </c>
      <c r="P164" s="476" t="e">
        <f>+Tabla1[[#This Row],[Precio Unitario]]*Tabla1[[#This Row],[Cantidad de Insumos]]</f>
        <v>#VALUE!</v>
      </c>
      <c r="Q164" s="476" t="str">
        <f>IFERROR(VLOOKUP($L164,Insumos!$D$2:$G$518,4,FALSE),"")</f>
        <v/>
      </c>
      <c r="R164" s="475"/>
      <c r="S164" s="513"/>
      <c r="T164" s="513"/>
    </row>
    <row r="165" spans="2:20" ht="63.75" x14ac:dyDescent="0.25">
      <c r="B165" s="477" t="str">
        <f>IF(Tabla1[[#This Row],[Código_Actividad]]="","",CONCATENATE(Tabla1[[#This Row],[POA]],".",Tabla1[[#This Row],[SRS]],".",Tabla1[[#This Row],[AREA]],".",Tabla1[[#This Row],[TIPO]]))</f>
        <v/>
      </c>
      <c r="C165" s="477" t="str">
        <f>IF(Tabla1[[#This Row],[Código_Actividad]]="","",'Formulario PPGR1'!#REF!)</f>
        <v/>
      </c>
      <c r="D165" s="477" t="str">
        <f>IF(Tabla1[[#This Row],[Código_Actividad]]="","",'Formulario PPGR1'!#REF!)</f>
        <v/>
      </c>
      <c r="E165" s="477" t="str">
        <f>IF(Tabla1[[#This Row],[Código_Actividad]]="","",'Formulario PPGR1'!#REF!)</f>
        <v/>
      </c>
      <c r="F165" s="477" t="str">
        <f>IF(Tabla1[[#This Row],[Código_Actividad]]="","",'Formulario PPGR1'!#REF!)</f>
        <v/>
      </c>
      <c r="G165" s="463"/>
      <c r="H165" s="418" t="str">
        <f>IFERROR(VLOOKUP(Tabla1[[#This Row],[Código_Actividad]],'Formulario PPGR2'!$H$7:$I$1048576,2,FALSE),"")</f>
        <v/>
      </c>
      <c r="I165" s="458">
        <v>4</v>
      </c>
      <c r="J165" s="551"/>
      <c r="K165" s="460" t="s">
        <v>714</v>
      </c>
      <c r="L165" s="551"/>
      <c r="M165" s="475" t="str">
        <f>IFERROR(VLOOKUP($L165,Insumos!$D$2:$G$518,2,FALSE),"")</f>
        <v/>
      </c>
      <c r="N165" s="552"/>
      <c r="O165" s="476" t="str">
        <f>IFERROR(VLOOKUP($L165,Insumos!$D$2:$G$518,3,FALSE),"")</f>
        <v/>
      </c>
      <c r="P165" s="476" t="e">
        <f>+Tabla1[[#This Row],[Precio Unitario]]*Tabla1[[#This Row],[Cantidad de Insumos]]</f>
        <v>#VALUE!</v>
      </c>
      <c r="Q165" s="476" t="str">
        <f>IFERROR(VLOOKUP($L165,Insumos!$D$2:$G$518,4,FALSE),"")</f>
        <v/>
      </c>
      <c r="R165" s="475"/>
      <c r="S165" s="513"/>
      <c r="T165" s="513"/>
    </row>
    <row r="166" spans="2:20" ht="63.75" x14ac:dyDescent="0.25">
      <c r="B166" s="477" t="str">
        <f>IF(Tabla1[[#This Row],[Código_Actividad]]="","",CONCATENATE(Tabla1[[#This Row],[POA]],".",Tabla1[[#This Row],[SRS]],".",Tabla1[[#This Row],[AREA]],".",Tabla1[[#This Row],[TIPO]]))</f>
        <v/>
      </c>
      <c r="C166" s="477" t="str">
        <f>IF(Tabla1[[#This Row],[Código_Actividad]]="","",'Formulario PPGR1'!#REF!)</f>
        <v/>
      </c>
      <c r="D166" s="477" t="str">
        <f>IF(Tabla1[[#This Row],[Código_Actividad]]="","",'Formulario PPGR1'!#REF!)</f>
        <v/>
      </c>
      <c r="E166" s="477" t="str">
        <f>IF(Tabla1[[#This Row],[Código_Actividad]]="","",'Formulario PPGR1'!#REF!)</f>
        <v/>
      </c>
      <c r="F166" s="477" t="str">
        <f>IF(Tabla1[[#This Row],[Código_Actividad]]="","",'Formulario PPGR1'!#REF!)</f>
        <v/>
      </c>
      <c r="G166" s="463"/>
      <c r="H166" s="418" t="str">
        <f>IFERROR(VLOOKUP(Tabla1[[#This Row],[Código_Actividad]],'Formulario PPGR2'!$H$7:$I$1048576,2,FALSE),"")</f>
        <v/>
      </c>
      <c r="I166" s="458">
        <v>4</v>
      </c>
      <c r="J166" s="551"/>
      <c r="K166" s="460" t="s">
        <v>714</v>
      </c>
      <c r="L166" s="551"/>
      <c r="M166" s="475" t="str">
        <f>IFERROR(VLOOKUP($L166,Insumos!$D$2:$G$518,2,FALSE),"")</f>
        <v/>
      </c>
      <c r="N166" s="552"/>
      <c r="O166" s="476" t="str">
        <f>IFERROR(VLOOKUP($L166,Insumos!$D$2:$G$518,3,FALSE),"")</f>
        <v/>
      </c>
      <c r="P166" s="476" t="e">
        <f>+Tabla1[[#This Row],[Precio Unitario]]*Tabla1[[#This Row],[Cantidad de Insumos]]</f>
        <v>#VALUE!</v>
      </c>
      <c r="Q166" s="476" t="str">
        <f>IFERROR(VLOOKUP($L166,Insumos!$D$2:$G$518,4,FALSE),"")</f>
        <v/>
      </c>
      <c r="R166" s="475"/>
      <c r="S166" s="513"/>
      <c r="T166" s="513"/>
    </row>
    <row r="167" spans="2:20" x14ac:dyDescent="0.25">
      <c r="B167" s="477" t="str">
        <f>IF(Tabla1[[#This Row],[Código_Actividad]]="","",CONCATENATE(Tabla1[[#This Row],[POA]],".",Tabla1[[#This Row],[SRS]],".",Tabla1[[#This Row],[AREA]],".",Tabla1[[#This Row],[TIPO]]))</f>
        <v/>
      </c>
      <c r="C167" s="477" t="str">
        <f>IF(Tabla1[[#This Row],[Código_Actividad]]="","",'Formulario PPGR1'!#REF!)</f>
        <v/>
      </c>
      <c r="D167" s="477" t="str">
        <f>IF(Tabla1[[#This Row],[Código_Actividad]]="","",'Formulario PPGR1'!#REF!)</f>
        <v/>
      </c>
      <c r="E167" s="477" t="str">
        <f>IF(Tabla1[[#This Row],[Código_Actividad]]="","",'Formulario PPGR1'!#REF!)</f>
        <v/>
      </c>
      <c r="F167" s="477" t="str">
        <f>IF(Tabla1[[#This Row],[Código_Actividad]]="","",'Formulario PPGR1'!#REF!)</f>
        <v/>
      </c>
      <c r="G167" s="463"/>
      <c r="H167" s="418" t="str">
        <f>IFERROR(VLOOKUP(Tabla1[[#This Row],[Código_Actividad]],'Formulario PPGR2'!$H$7:$I$1048576,2,FALSE),"")</f>
        <v/>
      </c>
      <c r="I167" s="458">
        <v>4</v>
      </c>
      <c r="J167" s="543"/>
      <c r="K167" s="459"/>
      <c r="L167" s="549"/>
      <c r="M167" s="475" t="str">
        <f>IFERROR(VLOOKUP($L167,Insumos!$D$2:$G$518,2,FALSE),"")</f>
        <v/>
      </c>
      <c r="N167" s="550"/>
      <c r="O167" s="476" t="str">
        <f>IFERROR(VLOOKUP($L167,Insumos!$D$2:$G$518,3,FALSE),"")</f>
        <v/>
      </c>
      <c r="P167" s="476" t="e">
        <f>+Tabla1[[#This Row],[Precio Unitario]]*Tabla1[[#This Row],[Cantidad de Insumos]]</f>
        <v>#VALUE!</v>
      </c>
      <c r="Q167" s="476" t="str">
        <f>IFERROR(VLOOKUP($L167,Insumos!$D$2:$G$518,4,FALSE),"")</f>
        <v/>
      </c>
      <c r="R167" s="475"/>
      <c r="S167" s="513"/>
      <c r="T167" s="513"/>
    </row>
    <row r="168" spans="2:20" x14ac:dyDescent="0.25">
      <c r="B168" s="473" t="str">
        <f>IF(Tabla1[[#This Row],[Código_Actividad]]="","",CONCATENATE(Tabla1[[#This Row],[POA]],".",Tabla1[[#This Row],[SRS]],".",Tabla1[[#This Row],[AREA]],".",Tabla1[[#This Row],[TIPO]]))</f>
        <v/>
      </c>
      <c r="C168" s="473" t="str">
        <f>IF(Tabla1[[#This Row],[Código_Actividad]]="","",'Formulario PPGR1'!#REF!)</f>
        <v/>
      </c>
      <c r="D168" s="473" t="str">
        <f>IF(Tabla1[[#This Row],[Código_Actividad]]="","",'Formulario PPGR1'!#REF!)</f>
        <v/>
      </c>
      <c r="E168" s="473" t="str">
        <f>IF(Tabla1[[#This Row],[Código_Actividad]]="","",'Formulario PPGR1'!#REF!)</f>
        <v/>
      </c>
      <c r="F168" s="473" t="str">
        <f>IF(Tabla1[[#This Row],[Código_Actividad]]="","",'Formulario PPGR1'!#REF!)</f>
        <v/>
      </c>
      <c r="G168" s="463"/>
      <c r="H168" s="418" t="str">
        <f>IFERROR(VLOOKUP(Tabla1[[#This Row],[Código_Actividad]],'Formulario PPGR2'!$H$7:$I$1048576,2,FALSE),"")</f>
        <v/>
      </c>
      <c r="I168" s="458">
        <v>4</v>
      </c>
      <c r="J168" s="543"/>
      <c r="K168" s="461" t="str">
        <f>IFERROR(VLOOKUP($J168,[8]LSIns!$B$5:$C$45,2,FALSE),"")</f>
        <v/>
      </c>
      <c r="L168" s="543"/>
      <c r="M168" s="475" t="str">
        <f>IFERROR(VLOOKUP($L168,Insumos!$D$2:$G$518,2,FALSE),"")</f>
        <v/>
      </c>
      <c r="N168" s="545"/>
      <c r="O168" s="476" t="str">
        <f>IFERROR(VLOOKUP($L168,Insumos!$D$2:$G$518,3,FALSE),"")</f>
        <v/>
      </c>
      <c r="P168" s="476" t="e">
        <f>+Tabla1[[#This Row],[Precio Unitario]]*Tabla1[[#This Row],[Cantidad de Insumos]]</f>
        <v>#VALUE!</v>
      </c>
      <c r="Q168" s="476" t="str">
        <f>IFERROR(VLOOKUP($L168,Insumos!$D$2:$G$518,4,FALSE),"")</f>
        <v/>
      </c>
      <c r="R168" s="475"/>
      <c r="S168" s="513"/>
      <c r="T168" s="513"/>
    </row>
    <row r="169" spans="2:20" x14ac:dyDescent="0.25">
      <c r="B169" s="473" t="str">
        <f>IF(Tabla1[[#This Row],[Código_Actividad]]="","",CONCATENATE(Tabla1[[#This Row],[POA]],".",Tabla1[[#This Row],[SRS]],".",Tabla1[[#This Row],[AREA]],".",Tabla1[[#This Row],[TIPO]]))</f>
        <v/>
      </c>
      <c r="C169" s="473" t="str">
        <f>IF(Tabla1[[#This Row],[Código_Actividad]]="","",'Formulario PPGR1'!#REF!)</f>
        <v/>
      </c>
      <c r="D169" s="473" t="str">
        <f>IF(Tabla1[[#This Row],[Código_Actividad]]="","",'Formulario PPGR1'!#REF!)</f>
        <v/>
      </c>
      <c r="E169" s="473" t="str">
        <f>IF(Tabla1[[#This Row],[Código_Actividad]]="","",'Formulario PPGR1'!#REF!)</f>
        <v/>
      </c>
      <c r="F169" s="473" t="str">
        <f>IF(Tabla1[[#This Row],[Código_Actividad]]="","",'Formulario PPGR1'!#REF!)</f>
        <v/>
      </c>
      <c r="G169" s="463"/>
      <c r="H169" s="418" t="str">
        <f>IFERROR(VLOOKUP(Tabla1[[#This Row],[Código_Actividad]],'Formulario PPGR2'!$H$7:$I$1048576,2,FALSE),"")</f>
        <v/>
      </c>
      <c r="I169" s="458">
        <v>4</v>
      </c>
      <c r="J169" s="543"/>
      <c r="K169" s="459"/>
      <c r="L169" s="543"/>
      <c r="M169" s="475" t="str">
        <f>IFERROR(VLOOKUP($L169,Insumos!$D$2:$G$518,2,FALSE),"")</f>
        <v/>
      </c>
      <c r="N169" s="550"/>
      <c r="O169" s="476" t="str">
        <f>IFERROR(VLOOKUP($L169,Insumos!$D$2:$G$518,3,FALSE),"")</f>
        <v/>
      </c>
      <c r="P169" s="476" t="e">
        <f>+Tabla1[[#This Row],[Precio Unitario]]*Tabla1[[#This Row],[Cantidad de Insumos]]</f>
        <v>#VALUE!</v>
      </c>
      <c r="Q169" s="476" t="str">
        <f>IFERROR(VLOOKUP($L169,Insumos!$D$2:$G$518,4,FALSE),"")</f>
        <v/>
      </c>
      <c r="R169" s="475"/>
      <c r="S169" s="513"/>
      <c r="T169" s="513"/>
    </row>
    <row r="170" spans="2:20" x14ac:dyDescent="0.25">
      <c r="B170" s="473" t="str">
        <f>IF(Tabla1[[#This Row],[Código_Actividad]]="","",CONCATENATE(Tabla1[[#This Row],[POA]],".",Tabla1[[#This Row],[SRS]],".",Tabla1[[#This Row],[AREA]],".",Tabla1[[#This Row],[TIPO]]))</f>
        <v/>
      </c>
      <c r="C170" s="473" t="str">
        <f>IF(Tabla1[[#This Row],[Código_Actividad]]="","",'Formulario PPGR1'!#REF!)</f>
        <v/>
      </c>
      <c r="D170" s="473" t="str">
        <f>IF(Tabla1[[#This Row],[Código_Actividad]]="","",'Formulario PPGR1'!#REF!)</f>
        <v/>
      </c>
      <c r="E170" s="473" t="str">
        <f>IF(Tabla1[[#This Row],[Código_Actividad]]="","",'Formulario PPGR1'!#REF!)</f>
        <v/>
      </c>
      <c r="F170" s="473" t="str">
        <f>IF(Tabla1[[#This Row],[Código_Actividad]]="","",'Formulario PPGR1'!#REF!)</f>
        <v/>
      </c>
      <c r="G170" s="463"/>
      <c r="H170" s="418" t="str">
        <f>IFERROR(VLOOKUP(Tabla1[[#This Row],[Código_Actividad]],'Formulario PPGR2'!$H$7:$I$1048576,2,FALSE),"")</f>
        <v/>
      </c>
      <c r="I170" s="458">
        <v>4</v>
      </c>
      <c r="J170" s="543"/>
      <c r="K170" s="459"/>
      <c r="L170" s="543"/>
      <c r="M170" s="475" t="str">
        <f>IFERROR(VLOOKUP($L170,Insumos!$D$2:$G$518,2,FALSE),"")</f>
        <v/>
      </c>
      <c r="N170" s="550"/>
      <c r="O170" s="476" t="str">
        <f>IFERROR(VLOOKUP($L170,Insumos!$D$2:$G$518,3,FALSE),"")</f>
        <v/>
      </c>
      <c r="P170" s="476" t="e">
        <f>+Tabla1[[#This Row],[Precio Unitario]]*Tabla1[[#This Row],[Cantidad de Insumos]]</f>
        <v>#VALUE!</v>
      </c>
      <c r="Q170" s="476" t="str">
        <f>IFERROR(VLOOKUP($L170,Insumos!$D$2:$G$518,4,FALSE),"")</f>
        <v/>
      </c>
      <c r="R170" s="475"/>
      <c r="S170" s="513"/>
      <c r="T170" s="513"/>
    </row>
    <row r="171" spans="2:20" x14ac:dyDescent="0.25">
      <c r="B171" s="477" t="str">
        <f>IF(Tabla1[[#This Row],[Código_Actividad]]="","",CONCATENATE(Tabla1[[#This Row],[POA]],".",Tabla1[[#This Row],[SRS]],".",Tabla1[[#This Row],[AREA]],".",Tabla1[[#This Row],[TIPO]]))</f>
        <v/>
      </c>
      <c r="C171" s="477" t="str">
        <f>IF(Tabla1[[#This Row],[Código_Actividad]]="","",'Formulario PPGR1'!#REF!)</f>
        <v/>
      </c>
      <c r="D171" s="477" t="str">
        <f>IF(Tabla1[[#This Row],[Código_Actividad]]="","",'Formulario PPGR1'!#REF!)</f>
        <v/>
      </c>
      <c r="E171" s="477" t="str">
        <f>IF(Tabla1[[#This Row],[Código_Actividad]]="","",'Formulario PPGR1'!#REF!)</f>
        <v/>
      </c>
      <c r="F171" s="477" t="str">
        <f>IF(Tabla1[[#This Row],[Código_Actividad]]="","",'Formulario PPGR1'!#REF!)</f>
        <v/>
      </c>
      <c r="G171" s="463"/>
      <c r="H171" s="418" t="str">
        <f>IFERROR(VLOOKUP(Tabla1[[#This Row],[Código_Actividad]],'Formulario PPGR2'!$H$7:$I$1048576,2,FALSE),"")</f>
        <v/>
      </c>
      <c r="I171" s="458">
        <v>4</v>
      </c>
      <c r="J171" s="543"/>
      <c r="K171" s="459"/>
      <c r="L171" s="543"/>
      <c r="M171" s="475" t="str">
        <f>IFERROR(VLOOKUP($L171,Insumos!$D$2:$G$518,2,FALSE),"")</f>
        <v/>
      </c>
      <c r="N171" s="550"/>
      <c r="O171" s="476" t="str">
        <f>IFERROR(VLOOKUP($L171,Insumos!$D$2:$G$518,3,FALSE),"")</f>
        <v/>
      </c>
      <c r="P171" s="476" t="e">
        <f>+Tabla1[[#This Row],[Precio Unitario]]*Tabla1[[#This Row],[Cantidad de Insumos]]</f>
        <v>#VALUE!</v>
      </c>
      <c r="Q171" s="476" t="str">
        <f>IFERROR(VLOOKUP($L171,Insumos!$D$2:$G$518,4,FALSE),"")</f>
        <v/>
      </c>
      <c r="R171" s="475"/>
      <c r="S171" s="513"/>
      <c r="T171" s="513"/>
    </row>
    <row r="172" spans="2:20" x14ac:dyDescent="0.25">
      <c r="B172" s="477" t="str">
        <f>IF(Tabla1[[#This Row],[Código_Actividad]]="","",CONCATENATE(Tabla1[[#This Row],[POA]],".",Tabla1[[#This Row],[SRS]],".",Tabla1[[#This Row],[AREA]],".",Tabla1[[#This Row],[TIPO]]))</f>
        <v/>
      </c>
      <c r="C172" s="477" t="str">
        <f>IF(Tabla1[[#This Row],[Código_Actividad]]="","",'Formulario PPGR1'!#REF!)</f>
        <v/>
      </c>
      <c r="D172" s="477" t="str">
        <f>IF(Tabla1[[#This Row],[Código_Actividad]]="","",'Formulario PPGR1'!#REF!)</f>
        <v/>
      </c>
      <c r="E172" s="477" t="str">
        <f>IF(Tabla1[[#This Row],[Código_Actividad]]="","",'Formulario PPGR1'!#REF!)</f>
        <v/>
      </c>
      <c r="F172" s="477" t="str">
        <f>IF(Tabla1[[#This Row],[Código_Actividad]]="","",'Formulario PPGR1'!#REF!)</f>
        <v/>
      </c>
      <c r="G172" s="463"/>
      <c r="H172" s="418" t="str">
        <f>IFERROR(VLOOKUP(Tabla1[[#This Row],[Código_Actividad]],'Formulario PPGR2'!$H$7:$I$1048576,2,FALSE),"")</f>
        <v/>
      </c>
      <c r="I172" s="458">
        <v>4</v>
      </c>
      <c r="J172" s="543"/>
      <c r="K172" s="459"/>
      <c r="L172" s="549"/>
      <c r="M172" s="475" t="str">
        <f>IFERROR(VLOOKUP($L172,Insumos!$D$2:$G$518,2,FALSE),"")</f>
        <v/>
      </c>
      <c r="N172" s="550"/>
      <c r="O172" s="476" t="str">
        <f>IFERROR(VLOOKUP($L172,Insumos!$D$2:$G$518,3,FALSE),"")</f>
        <v/>
      </c>
      <c r="P172" s="476" t="e">
        <f>+Tabla1[[#This Row],[Precio Unitario]]*Tabla1[[#This Row],[Cantidad de Insumos]]</f>
        <v>#VALUE!</v>
      </c>
      <c r="Q172" s="476" t="str">
        <f>IFERROR(VLOOKUP($L172,Insumos!$D$2:$G$518,4,FALSE),"")</f>
        <v/>
      </c>
      <c r="R172" s="475"/>
      <c r="S172" s="513"/>
      <c r="T172" s="513"/>
    </row>
    <row r="173" spans="2:20" x14ac:dyDescent="0.25">
      <c r="B173" s="477" t="str">
        <f>IF(Tabla1[[#This Row],[Código_Actividad]]="","",CONCATENATE(Tabla1[[#This Row],[POA]],".",Tabla1[[#This Row],[SRS]],".",Tabla1[[#This Row],[AREA]],".",Tabla1[[#This Row],[TIPO]]))</f>
        <v/>
      </c>
      <c r="C173" s="477" t="str">
        <f>IF(Tabla1[[#This Row],[Código_Actividad]]="","",'Formulario PPGR1'!#REF!)</f>
        <v/>
      </c>
      <c r="D173" s="477" t="str">
        <f>IF(Tabla1[[#This Row],[Código_Actividad]]="","",'Formulario PPGR1'!#REF!)</f>
        <v/>
      </c>
      <c r="E173" s="477" t="str">
        <f>IF(Tabla1[[#This Row],[Código_Actividad]]="","",'Formulario PPGR1'!#REF!)</f>
        <v/>
      </c>
      <c r="F173" s="477" t="str">
        <f>IF(Tabla1[[#This Row],[Código_Actividad]]="","",'Formulario PPGR1'!#REF!)</f>
        <v/>
      </c>
      <c r="G173" s="463"/>
      <c r="H173" s="418" t="str">
        <f>IFERROR(VLOOKUP(Tabla1[[#This Row],[Código_Actividad]],'Formulario PPGR2'!$H$7:$I$1048576,2,FALSE),"")</f>
        <v/>
      </c>
      <c r="I173" s="458">
        <v>4</v>
      </c>
      <c r="J173" s="543"/>
      <c r="K173" s="461" t="str">
        <f>IFERROR(VLOOKUP($J173,[8]LSIns!$B$5:$C$45,2,FALSE),"")</f>
        <v/>
      </c>
      <c r="L173" s="543"/>
      <c r="M173" s="475" t="str">
        <f>IFERROR(VLOOKUP($L173,Insumos!$D$2:$G$518,2,FALSE),"")</f>
        <v/>
      </c>
      <c r="N173" s="545"/>
      <c r="O173" s="476" t="str">
        <f>IFERROR(VLOOKUP($L173,Insumos!$D$2:$G$518,3,FALSE),"")</f>
        <v/>
      </c>
      <c r="P173" s="476" t="e">
        <f>+Tabla1[[#This Row],[Precio Unitario]]*Tabla1[[#This Row],[Cantidad de Insumos]]</f>
        <v>#VALUE!</v>
      </c>
      <c r="Q173" s="476" t="str">
        <f>IFERROR(VLOOKUP($L173,Insumos!$D$2:$G$518,4,FALSE),"")</f>
        <v/>
      </c>
      <c r="R173" s="475"/>
      <c r="S173" s="513"/>
      <c r="T173" s="513"/>
    </row>
    <row r="174" spans="2:20" x14ac:dyDescent="0.25">
      <c r="B174" s="477" t="str">
        <f>IF(Tabla1[[#This Row],[Código_Actividad]]="","",CONCATENATE(Tabla1[[#This Row],[POA]],".",Tabla1[[#This Row],[SRS]],".",Tabla1[[#This Row],[AREA]],".",Tabla1[[#This Row],[TIPO]]))</f>
        <v/>
      </c>
      <c r="C174" s="477" t="str">
        <f>IF(Tabla1[[#This Row],[Código_Actividad]]="","",'Formulario PPGR1'!#REF!)</f>
        <v/>
      </c>
      <c r="D174" s="477" t="str">
        <f>IF(Tabla1[[#This Row],[Código_Actividad]]="","",'Formulario PPGR1'!#REF!)</f>
        <v/>
      </c>
      <c r="E174" s="477" t="str">
        <f>IF(Tabla1[[#This Row],[Código_Actividad]]="","",'Formulario PPGR1'!#REF!)</f>
        <v/>
      </c>
      <c r="F174" s="477" t="str">
        <f>IF(Tabla1[[#This Row],[Código_Actividad]]="","",'Formulario PPGR1'!#REF!)</f>
        <v/>
      </c>
      <c r="G174" s="463"/>
      <c r="H174" s="418" t="str">
        <f>IFERROR(VLOOKUP(Tabla1[[#This Row],[Código_Actividad]],'Formulario PPGR2'!$H$7:$I$1048576,2,FALSE),"")</f>
        <v/>
      </c>
      <c r="I174" s="458">
        <v>1</v>
      </c>
      <c r="J174" s="543"/>
      <c r="K174" s="461"/>
      <c r="L174" s="551"/>
      <c r="M174" s="475" t="str">
        <f>IFERROR(VLOOKUP($L174,Insumos!$D$2:$G$518,2,FALSE),"")</f>
        <v/>
      </c>
      <c r="N174" s="552"/>
      <c r="O174" s="476" t="str">
        <f>IFERROR(VLOOKUP($L174,Insumos!$D$2:$G$518,3,FALSE),"")</f>
        <v/>
      </c>
      <c r="P174" s="476" t="e">
        <f>+Tabla1[[#This Row],[Precio Unitario]]*Tabla1[[#This Row],[Cantidad de Insumos]]</f>
        <v>#VALUE!</v>
      </c>
      <c r="Q174" s="476" t="str">
        <f>IFERROR(VLOOKUP($L174,Insumos!$D$2:$G$518,4,FALSE),"")</f>
        <v/>
      </c>
      <c r="R174" s="475"/>
      <c r="S174" s="513"/>
      <c r="T174" s="513"/>
    </row>
    <row r="175" spans="2:20" x14ac:dyDescent="0.25">
      <c r="B175" s="477" t="str">
        <f>IF(Tabla1[[#This Row],[Código_Actividad]]="","",CONCATENATE(Tabla1[[#This Row],[POA]],".",Tabla1[[#This Row],[SRS]],".",Tabla1[[#This Row],[AREA]],".",Tabla1[[#This Row],[TIPO]]))</f>
        <v/>
      </c>
      <c r="C175" s="477" t="str">
        <f>IF(Tabla1[[#This Row],[Código_Actividad]]="","",'Formulario PPGR1'!#REF!)</f>
        <v/>
      </c>
      <c r="D175" s="477" t="str">
        <f>IF(Tabla1[[#This Row],[Código_Actividad]]="","",'Formulario PPGR1'!#REF!)</f>
        <v/>
      </c>
      <c r="E175" s="477" t="str">
        <f>IF(Tabla1[[#This Row],[Código_Actividad]]="","",'Formulario PPGR1'!#REF!)</f>
        <v/>
      </c>
      <c r="F175" s="477" t="str">
        <f>IF(Tabla1[[#This Row],[Código_Actividad]]="","",'Formulario PPGR1'!#REF!)</f>
        <v/>
      </c>
      <c r="G175" s="463"/>
      <c r="H175" s="418" t="str">
        <f>IFERROR(VLOOKUP(Tabla1[[#This Row],[Código_Actividad]],'Formulario PPGR2'!$H$7:$I$1048576,2,FALSE),"")</f>
        <v/>
      </c>
      <c r="I175" s="458">
        <v>1</v>
      </c>
      <c r="J175" s="543"/>
      <c r="K175" s="461"/>
      <c r="L175" s="551"/>
      <c r="M175" s="475" t="str">
        <f>IFERROR(VLOOKUP($L175,Insumos!$D$2:$G$518,2,FALSE),"")</f>
        <v/>
      </c>
      <c r="N175" s="552"/>
      <c r="O175" s="476" t="str">
        <f>IFERROR(VLOOKUP($L175,Insumos!$D$2:$G$518,3,FALSE),"")</f>
        <v/>
      </c>
      <c r="P175" s="476" t="e">
        <f>+Tabla1[[#This Row],[Precio Unitario]]*Tabla1[[#This Row],[Cantidad de Insumos]]</f>
        <v>#VALUE!</v>
      </c>
      <c r="Q175" s="476" t="str">
        <f>IFERROR(VLOOKUP($L175,Insumos!$D$2:$G$518,4,FALSE),"")</f>
        <v/>
      </c>
      <c r="R175" s="475"/>
      <c r="S175" s="513"/>
      <c r="T175" s="513"/>
    </row>
    <row r="176" spans="2:20" x14ac:dyDescent="0.25">
      <c r="B176" s="477" t="str">
        <f>IF(Tabla1[[#This Row],[Código_Actividad]]="","",CONCATENATE(Tabla1[[#This Row],[POA]],".",Tabla1[[#This Row],[SRS]],".",Tabla1[[#This Row],[AREA]],".",Tabla1[[#This Row],[TIPO]]))</f>
        <v/>
      </c>
      <c r="C176" s="477" t="str">
        <f>IF(Tabla1[[#This Row],[Código_Actividad]]="","",'Formulario PPGR1'!#REF!)</f>
        <v/>
      </c>
      <c r="D176" s="477" t="str">
        <f>IF(Tabla1[[#This Row],[Código_Actividad]]="","",'Formulario PPGR1'!#REF!)</f>
        <v/>
      </c>
      <c r="E176" s="477" t="str">
        <f>IF(Tabla1[[#This Row],[Código_Actividad]]="","",'Formulario PPGR1'!#REF!)</f>
        <v/>
      </c>
      <c r="F176" s="477" t="str">
        <f>IF(Tabla1[[#This Row],[Código_Actividad]]="","",'Formulario PPGR1'!#REF!)</f>
        <v/>
      </c>
      <c r="G176" s="463"/>
      <c r="H176" s="418" t="str">
        <f>IFERROR(VLOOKUP(Tabla1[[#This Row],[Código_Actividad]],'Formulario PPGR2'!$H$7:$I$1048576,2,FALSE),"")</f>
        <v/>
      </c>
      <c r="I176" s="458">
        <v>1</v>
      </c>
      <c r="J176" s="543"/>
      <c r="K176" s="459"/>
      <c r="L176" s="549"/>
      <c r="M176" s="475" t="str">
        <f>IFERROR(VLOOKUP($L176,Insumos!$D$2:$G$518,2,FALSE),"")</f>
        <v/>
      </c>
      <c r="N176" s="550"/>
      <c r="O176" s="476" t="str">
        <f>IFERROR(VLOOKUP($L176,Insumos!$D$2:$G$518,3,FALSE),"")</f>
        <v/>
      </c>
      <c r="P176" s="476" t="e">
        <f>+Tabla1[[#This Row],[Precio Unitario]]*Tabla1[[#This Row],[Cantidad de Insumos]]</f>
        <v>#VALUE!</v>
      </c>
      <c r="Q176" s="476" t="str">
        <f>IFERROR(VLOOKUP($L176,Insumos!$D$2:$G$518,4,FALSE),"")</f>
        <v/>
      </c>
      <c r="R176" s="475"/>
      <c r="S176" s="513"/>
      <c r="T176" s="513"/>
    </row>
    <row r="177" spans="2:20" x14ac:dyDescent="0.25">
      <c r="B177" s="477" t="str">
        <f>IF(Tabla1[[#This Row],[Código_Actividad]]="","",CONCATENATE(Tabla1[[#This Row],[POA]],".",Tabla1[[#This Row],[SRS]],".",Tabla1[[#This Row],[AREA]],".",Tabla1[[#This Row],[TIPO]]))</f>
        <v/>
      </c>
      <c r="C177" s="477" t="str">
        <f>IF(Tabla1[[#This Row],[Código_Actividad]]="","",'Formulario PPGR1'!#REF!)</f>
        <v/>
      </c>
      <c r="D177" s="477" t="str">
        <f>IF(Tabla1[[#This Row],[Código_Actividad]]="","",'Formulario PPGR1'!#REF!)</f>
        <v/>
      </c>
      <c r="E177" s="477" t="str">
        <f>IF(Tabla1[[#This Row],[Código_Actividad]]="","",'Formulario PPGR1'!#REF!)</f>
        <v/>
      </c>
      <c r="F177" s="477" t="str">
        <f>IF(Tabla1[[#This Row],[Código_Actividad]]="","",'Formulario PPGR1'!#REF!)</f>
        <v/>
      </c>
      <c r="G177" s="463"/>
      <c r="H177" s="418" t="str">
        <f>IFERROR(VLOOKUP(Tabla1[[#This Row],[Código_Actividad]],'Formulario PPGR2'!$H$7:$I$1048576,2,FALSE),"")</f>
        <v/>
      </c>
      <c r="I177" s="458">
        <v>1</v>
      </c>
      <c r="J177" s="543"/>
      <c r="K177" s="461" t="str">
        <f>IFERROR(VLOOKUP($J177,[8]LSIns!$B$5:$C$45,2,FALSE),"")</f>
        <v/>
      </c>
      <c r="L177" s="543"/>
      <c r="M177" s="475" t="str">
        <f>IFERROR(VLOOKUP($L177,Insumos!$D$2:$G$518,2,FALSE),"")</f>
        <v/>
      </c>
      <c r="N177" s="545"/>
      <c r="O177" s="476" t="str">
        <f>IFERROR(VLOOKUP($L177,Insumos!$D$2:$G$518,3,FALSE),"")</f>
        <v/>
      </c>
      <c r="P177" s="476" t="e">
        <f>+Tabla1[[#This Row],[Precio Unitario]]*Tabla1[[#This Row],[Cantidad de Insumos]]</f>
        <v>#VALUE!</v>
      </c>
      <c r="Q177" s="476" t="str">
        <f>IFERROR(VLOOKUP($L177,Insumos!$D$2:$G$518,4,FALSE),"")</f>
        <v/>
      </c>
      <c r="R177" s="475"/>
      <c r="S177" s="513"/>
      <c r="T177" s="513"/>
    </row>
    <row r="178" spans="2:20" ht="51" x14ac:dyDescent="0.25">
      <c r="B178" s="477" t="str">
        <f>IF(Tabla1[[#This Row],[Código_Actividad]]="","",CONCATENATE(Tabla1[[#This Row],[POA]],".",Tabla1[[#This Row],[SRS]],".",Tabla1[[#This Row],[AREA]],".",Tabla1[[#This Row],[TIPO]]))</f>
        <v/>
      </c>
      <c r="C178" s="477" t="str">
        <f>IF(Tabla1[[#This Row],[Código_Actividad]]="","",'Formulario PPGR1'!#REF!)</f>
        <v/>
      </c>
      <c r="D178" s="477" t="str">
        <f>IF(Tabla1[[#This Row],[Código_Actividad]]="","",'Formulario PPGR1'!#REF!)</f>
        <v/>
      </c>
      <c r="E178" s="477" t="str">
        <f>IF(Tabla1[[#This Row],[Código_Actividad]]="","",'Formulario PPGR1'!#REF!)</f>
        <v/>
      </c>
      <c r="F178" s="477" t="str">
        <f>IF(Tabla1[[#This Row],[Código_Actividad]]="","",'Formulario PPGR1'!#REF!)</f>
        <v/>
      </c>
      <c r="G178" s="463"/>
      <c r="H178" s="418" t="str">
        <f>IFERROR(VLOOKUP(Tabla1[[#This Row],[Código_Actividad]],'Formulario PPGR2'!$H$7:$I$1048576,2,FALSE),"")</f>
        <v/>
      </c>
      <c r="I178" s="458">
        <v>1</v>
      </c>
      <c r="J178" s="551"/>
      <c r="K178" s="460" t="s">
        <v>1154</v>
      </c>
      <c r="L178" s="551"/>
      <c r="M178" s="475" t="str">
        <f>IFERROR(VLOOKUP($L178,Insumos!$D$2:$G$518,2,FALSE),"")</f>
        <v/>
      </c>
      <c r="N178" s="552"/>
      <c r="O178" s="476" t="str">
        <f>IFERROR(VLOOKUP($L178,Insumos!$D$2:$G$518,3,FALSE),"")</f>
        <v/>
      </c>
      <c r="P178" s="476" t="e">
        <f>+Tabla1[[#This Row],[Precio Unitario]]*Tabla1[[#This Row],[Cantidad de Insumos]]</f>
        <v>#VALUE!</v>
      </c>
      <c r="Q178" s="476" t="str">
        <f>IFERROR(VLOOKUP($L178,Insumos!$D$2:$G$518,4,FALSE),"")</f>
        <v/>
      </c>
      <c r="R178" s="475"/>
      <c r="S178" s="513"/>
      <c r="T178" s="513"/>
    </row>
    <row r="179" spans="2:20" ht="51" x14ac:dyDescent="0.25">
      <c r="B179" s="477" t="str">
        <f>IF(Tabla1[[#This Row],[Código_Actividad]]="","",CONCATENATE(Tabla1[[#This Row],[POA]],".",Tabla1[[#This Row],[SRS]],".",Tabla1[[#This Row],[AREA]],".",Tabla1[[#This Row],[TIPO]]))</f>
        <v/>
      </c>
      <c r="C179" s="477" t="str">
        <f>IF(Tabla1[[#This Row],[Código_Actividad]]="","",'Formulario PPGR1'!#REF!)</f>
        <v/>
      </c>
      <c r="D179" s="477" t="str">
        <f>IF(Tabla1[[#This Row],[Código_Actividad]]="","",'Formulario PPGR1'!#REF!)</f>
        <v/>
      </c>
      <c r="E179" s="477" t="str">
        <f>IF(Tabla1[[#This Row],[Código_Actividad]]="","",'Formulario PPGR1'!#REF!)</f>
        <v/>
      </c>
      <c r="F179" s="477" t="str">
        <f>IF(Tabla1[[#This Row],[Código_Actividad]]="","",'Formulario PPGR1'!#REF!)</f>
        <v/>
      </c>
      <c r="G179" s="463"/>
      <c r="H179" s="418" t="str">
        <f>IFERROR(VLOOKUP(Tabla1[[#This Row],[Código_Actividad]],'Formulario PPGR2'!$H$7:$I$1048576,2,FALSE),"")</f>
        <v/>
      </c>
      <c r="I179" s="458">
        <v>1</v>
      </c>
      <c r="J179" s="551"/>
      <c r="K179" s="460" t="s">
        <v>1154</v>
      </c>
      <c r="L179" s="551"/>
      <c r="M179" s="475" t="str">
        <f>IFERROR(VLOOKUP($L179,Insumos!$D$2:$G$518,2,FALSE),"")</f>
        <v/>
      </c>
      <c r="N179" s="552"/>
      <c r="O179" s="476" t="str">
        <f>IFERROR(VLOOKUP($L179,Insumos!$D$2:$G$518,3,FALSE),"")</f>
        <v/>
      </c>
      <c r="P179" s="476" t="e">
        <f>+Tabla1[[#This Row],[Precio Unitario]]*Tabla1[[#This Row],[Cantidad de Insumos]]</f>
        <v>#VALUE!</v>
      </c>
      <c r="Q179" s="476" t="str">
        <f>IFERROR(VLOOKUP($L179,Insumos!$D$2:$G$518,4,FALSE),"")</f>
        <v/>
      </c>
      <c r="R179" s="475"/>
      <c r="S179" s="513"/>
      <c r="T179" s="513"/>
    </row>
    <row r="180" spans="2:20" x14ac:dyDescent="0.25">
      <c r="B180" s="477" t="str">
        <f>IF(Tabla1[[#This Row],[Código_Actividad]]="","",CONCATENATE(Tabla1[[#This Row],[POA]],".",Tabla1[[#This Row],[SRS]],".",Tabla1[[#This Row],[AREA]],".",Tabla1[[#This Row],[TIPO]]))</f>
        <v/>
      </c>
      <c r="C180" s="477" t="str">
        <f>IF(Tabla1[[#This Row],[Código_Actividad]]="","",'Formulario PPGR1'!#REF!)</f>
        <v/>
      </c>
      <c r="D180" s="477" t="str">
        <f>IF(Tabla1[[#This Row],[Código_Actividad]]="","",'Formulario PPGR1'!#REF!)</f>
        <v/>
      </c>
      <c r="E180" s="477" t="str">
        <f>IF(Tabla1[[#This Row],[Código_Actividad]]="","",'Formulario PPGR1'!#REF!)</f>
        <v/>
      </c>
      <c r="F180" s="477" t="str">
        <f>IF(Tabla1[[#This Row],[Código_Actividad]]="","",'Formulario PPGR1'!#REF!)</f>
        <v/>
      </c>
      <c r="G180" s="463"/>
      <c r="H180" s="418" t="str">
        <f>IFERROR(VLOOKUP(Tabla1[[#This Row],[Código_Actividad]],'Formulario PPGR2'!$H$7:$I$1048576,2,FALSE),"")</f>
        <v/>
      </c>
      <c r="I180" s="458">
        <v>1</v>
      </c>
      <c r="J180" s="551"/>
      <c r="K180" s="461"/>
      <c r="L180" s="543"/>
      <c r="M180" s="475" t="str">
        <f>IFERROR(VLOOKUP($L180,Insumos!$D$2:$G$518,2,FALSE),"")</f>
        <v/>
      </c>
      <c r="N180" s="545"/>
      <c r="O180" s="476" t="str">
        <f>IFERROR(VLOOKUP($L180,Insumos!$D$2:$G$518,3,FALSE),"")</f>
        <v/>
      </c>
      <c r="P180" s="476" t="e">
        <f>+Tabla1[[#This Row],[Precio Unitario]]*Tabla1[[#This Row],[Cantidad de Insumos]]</f>
        <v>#VALUE!</v>
      </c>
      <c r="Q180" s="476" t="str">
        <f>IFERROR(VLOOKUP($L180,Insumos!$D$2:$G$518,4,FALSE),"")</f>
        <v/>
      </c>
      <c r="R180" s="475"/>
      <c r="S180" s="513"/>
      <c r="T180" s="513"/>
    </row>
    <row r="181" spans="2:20" x14ac:dyDescent="0.25">
      <c r="B181" s="477" t="str">
        <f>IF(Tabla1[[#This Row],[Código_Actividad]]="","",CONCATENATE(Tabla1[[#This Row],[POA]],".",Tabla1[[#This Row],[SRS]],".",Tabla1[[#This Row],[AREA]],".",Tabla1[[#This Row],[TIPO]]))</f>
        <v/>
      </c>
      <c r="C181" s="477" t="str">
        <f>IF(Tabla1[[#This Row],[Código_Actividad]]="","",'Formulario PPGR1'!#REF!)</f>
        <v/>
      </c>
      <c r="D181" s="477" t="str">
        <f>IF(Tabla1[[#This Row],[Código_Actividad]]="","",'Formulario PPGR1'!#REF!)</f>
        <v/>
      </c>
      <c r="E181" s="477" t="str">
        <f>IF(Tabla1[[#This Row],[Código_Actividad]]="","",'Formulario PPGR1'!#REF!)</f>
        <v/>
      </c>
      <c r="F181" s="477" t="str">
        <f>IF(Tabla1[[#This Row],[Código_Actividad]]="","",'Formulario PPGR1'!#REF!)</f>
        <v/>
      </c>
      <c r="G181" s="463"/>
      <c r="H181" s="418" t="str">
        <f>IFERROR(VLOOKUP(Tabla1[[#This Row],[Código_Actividad]],'Formulario PPGR2'!$H$7:$I$1048576,2,FALSE),"")</f>
        <v/>
      </c>
      <c r="I181" s="458">
        <v>1</v>
      </c>
      <c r="J181" s="551"/>
      <c r="K181" s="461"/>
      <c r="L181" s="543"/>
      <c r="M181" s="475" t="str">
        <f>IFERROR(VLOOKUP($L181,Insumos!$D$2:$G$518,2,FALSE),"")</f>
        <v/>
      </c>
      <c r="N181" s="545"/>
      <c r="O181" s="476" t="str">
        <f>IFERROR(VLOOKUP($L181,Insumos!$D$2:$G$518,3,FALSE),"")</f>
        <v/>
      </c>
      <c r="P181" s="476" t="e">
        <f>+Tabla1[[#This Row],[Precio Unitario]]*Tabla1[[#This Row],[Cantidad de Insumos]]</f>
        <v>#VALUE!</v>
      </c>
      <c r="Q181" s="476" t="str">
        <f>IFERROR(VLOOKUP($L181,Insumos!$D$2:$G$518,4,FALSE),"")</f>
        <v/>
      </c>
      <c r="R181" s="475"/>
      <c r="S181" s="513"/>
      <c r="T181" s="513"/>
    </row>
    <row r="182" spans="2:20" ht="38.25" x14ac:dyDescent="0.25">
      <c r="B182" s="477" t="str">
        <f>IF(Tabla1[[#This Row],[Código_Actividad]]="","",CONCATENATE(Tabla1[[#This Row],[POA]],".",Tabla1[[#This Row],[SRS]],".",Tabla1[[#This Row],[AREA]],".",Tabla1[[#This Row],[TIPO]]))</f>
        <v/>
      </c>
      <c r="C182" s="477" t="str">
        <f>IF(Tabla1[[#This Row],[Código_Actividad]]="","",'Formulario PPGR1'!#REF!)</f>
        <v/>
      </c>
      <c r="D182" s="477" t="str">
        <f>IF(Tabla1[[#This Row],[Código_Actividad]]="","",'Formulario PPGR1'!#REF!)</f>
        <v/>
      </c>
      <c r="E182" s="477" t="str">
        <f>IF(Tabla1[[#This Row],[Código_Actividad]]="","",'Formulario PPGR1'!#REF!)</f>
        <v/>
      </c>
      <c r="F182" s="477" t="str">
        <f>IF(Tabla1[[#This Row],[Código_Actividad]]="","",'Formulario PPGR1'!#REF!)</f>
        <v/>
      </c>
      <c r="G182" s="463"/>
      <c r="H182" s="418" t="str">
        <f>IFERROR(VLOOKUP(Tabla1[[#This Row],[Código_Actividad]],'Formulario PPGR2'!$H$7:$I$1048576,2,FALSE),"")</f>
        <v/>
      </c>
      <c r="I182" s="458">
        <v>4</v>
      </c>
      <c r="J182" s="551"/>
      <c r="K182" s="460" t="s">
        <v>1324</v>
      </c>
      <c r="L182" s="551"/>
      <c r="M182" s="475" t="str">
        <f>IFERROR(VLOOKUP($L182,Insumos!$D$2:$G$518,2,FALSE),"")</f>
        <v/>
      </c>
      <c r="N182" s="552"/>
      <c r="O182" s="476" t="str">
        <f>IFERROR(VLOOKUP($L182,Insumos!$D$2:$G$518,3,FALSE),"")</f>
        <v/>
      </c>
      <c r="P182" s="476" t="e">
        <f>+Tabla1[[#This Row],[Precio Unitario]]*Tabla1[[#This Row],[Cantidad de Insumos]]</f>
        <v>#VALUE!</v>
      </c>
      <c r="Q182" s="476" t="str">
        <f>IFERROR(VLOOKUP($L182,Insumos!$D$2:$G$518,4,FALSE),"")</f>
        <v/>
      </c>
      <c r="R182" s="475"/>
      <c r="S182" s="513"/>
      <c r="T182" s="513"/>
    </row>
    <row r="183" spans="2:20" ht="25.5" x14ac:dyDescent="0.25">
      <c r="B183" s="477" t="str">
        <f>IF(Tabla1[[#This Row],[Código_Actividad]]="","",CONCATENATE(Tabla1[[#This Row],[POA]],".",Tabla1[[#This Row],[SRS]],".",Tabla1[[#This Row],[AREA]],".",Tabla1[[#This Row],[TIPO]]))</f>
        <v/>
      </c>
      <c r="C183" s="477" t="str">
        <f>IF(Tabla1[[#This Row],[Código_Actividad]]="","",'Formulario PPGR1'!#REF!)</f>
        <v/>
      </c>
      <c r="D183" s="477" t="str">
        <f>IF(Tabla1[[#This Row],[Código_Actividad]]="","",'Formulario PPGR1'!#REF!)</f>
        <v/>
      </c>
      <c r="E183" s="477" t="str">
        <f>IF(Tabla1[[#This Row],[Código_Actividad]]="","",'Formulario PPGR1'!#REF!)</f>
        <v/>
      </c>
      <c r="F183" s="477" t="str">
        <f>IF(Tabla1[[#This Row],[Código_Actividad]]="","",'Formulario PPGR1'!#REF!)</f>
        <v/>
      </c>
      <c r="G183" s="463"/>
      <c r="H183" s="418" t="str">
        <f>IFERROR(VLOOKUP(Tabla1[[#This Row],[Código_Actividad]],'Formulario PPGR2'!$H$7:$I$1048576,2,FALSE),"")</f>
        <v/>
      </c>
      <c r="I183" s="458">
        <v>4</v>
      </c>
      <c r="J183" s="551"/>
      <c r="K183" s="460" t="s">
        <v>1013</v>
      </c>
      <c r="L183" s="551"/>
      <c r="M183" s="475" t="str">
        <f>IFERROR(VLOOKUP($L183,Insumos!$D$2:$G$518,2,FALSE),"")</f>
        <v/>
      </c>
      <c r="N183" s="552"/>
      <c r="O183" s="476" t="str">
        <f>IFERROR(VLOOKUP($L183,Insumos!$D$2:$G$518,3,FALSE),"")</f>
        <v/>
      </c>
      <c r="P183" s="476" t="e">
        <f>+Tabla1[[#This Row],[Precio Unitario]]*Tabla1[[#This Row],[Cantidad de Insumos]]</f>
        <v>#VALUE!</v>
      </c>
      <c r="Q183" s="476" t="str">
        <f>IFERROR(VLOOKUP($L183,Insumos!$D$2:$G$518,4,FALSE),"")</f>
        <v/>
      </c>
      <c r="R183" s="475"/>
      <c r="S183" s="513"/>
      <c r="T183" s="513"/>
    </row>
    <row r="184" spans="2:20" ht="38.25" x14ac:dyDescent="0.25">
      <c r="B184" s="477" t="str">
        <f>IF(Tabla1[[#This Row],[Código_Actividad]]="","",CONCATENATE(Tabla1[[#This Row],[POA]],".",Tabla1[[#This Row],[SRS]],".",Tabla1[[#This Row],[AREA]],".",Tabla1[[#This Row],[TIPO]]))</f>
        <v/>
      </c>
      <c r="C184" s="477" t="str">
        <f>IF(Tabla1[[#This Row],[Código_Actividad]]="","",'Formulario PPGR1'!#REF!)</f>
        <v/>
      </c>
      <c r="D184" s="477" t="str">
        <f>IF(Tabla1[[#This Row],[Código_Actividad]]="","",'Formulario PPGR1'!#REF!)</f>
        <v/>
      </c>
      <c r="E184" s="477" t="str">
        <f>IF(Tabla1[[#This Row],[Código_Actividad]]="","",'Formulario PPGR1'!#REF!)</f>
        <v/>
      </c>
      <c r="F184" s="477" t="str">
        <f>IF(Tabla1[[#This Row],[Código_Actividad]]="","",'Formulario PPGR1'!#REF!)</f>
        <v/>
      </c>
      <c r="G184" s="463"/>
      <c r="H184" s="418" t="str">
        <f>IFERROR(VLOOKUP(Tabla1[[#This Row],[Código_Actividad]],'Formulario PPGR2'!$H$7:$I$1048576,2,FALSE),"")</f>
        <v/>
      </c>
      <c r="I184" s="458">
        <v>4</v>
      </c>
      <c r="J184" s="551"/>
      <c r="K184" s="460" t="s">
        <v>1324</v>
      </c>
      <c r="L184" s="551"/>
      <c r="M184" s="475" t="str">
        <f>IFERROR(VLOOKUP($L184,Insumos!$D$2:$G$518,2,FALSE),"")</f>
        <v/>
      </c>
      <c r="N184" s="552"/>
      <c r="O184" s="476" t="str">
        <f>IFERROR(VLOOKUP($L184,Insumos!$D$2:$G$518,3,FALSE),"")</f>
        <v/>
      </c>
      <c r="P184" s="476" t="e">
        <f>+Tabla1[[#This Row],[Precio Unitario]]*Tabla1[[#This Row],[Cantidad de Insumos]]</f>
        <v>#VALUE!</v>
      </c>
      <c r="Q184" s="476" t="str">
        <f>IFERROR(VLOOKUP($L184,Insumos!$D$2:$G$518,4,FALSE),"")</f>
        <v/>
      </c>
      <c r="R184" s="475"/>
      <c r="S184" s="513"/>
      <c r="T184" s="513"/>
    </row>
    <row r="185" spans="2:20" ht="25.5" x14ac:dyDescent="0.25">
      <c r="B185" s="477" t="str">
        <f>IF(Tabla1[[#This Row],[Código_Actividad]]="","",CONCATENATE(Tabla1[[#This Row],[POA]],".",Tabla1[[#This Row],[SRS]],".",Tabla1[[#This Row],[AREA]],".",Tabla1[[#This Row],[TIPO]]))</f>
        <v/>
      </c>
      <c r="C185" s="477" t="str">
        <f>IF(Tabla1[[#This Row],[Código_Actividad]]="","",'Formulario PPGR1'!#REF!)</f>
        <v/>
      </c>
      <c r="D185" s="477" t="str">
        <f>IF(Tabla1[[#This Row],[Código_Actividad]]="","",'Formulario PPGR1'!#REF!)</f>
        <v/>
      </c>
      <c r="E185" s="477" t="str">
        <f>IF(Tabla1[[#This Row],[Código_Actividad]]="","",'Formulario PPGR1'!#REF!)</f>
        <v/>
      </c>
      <c r="F185" s="477" t="str">
        <f>IF(Tabla1[[#This Row],[Código_Actividad]]="","",'Formulario PPGR1'!#REF!)</f>
        <v/>
      </c>
      <c r="G185" s="463"/>
      <c r="H185" s="418" t="str">
        <f>IFERROR(VLOOKUP(Tabla1[[#This Row],[Código_Actividad]],'Formulario PPGR2'!$H$7:$I$1048576,2,FALSE),"")</f>
        <v/>
      </c>
      <c r="I185" s="458">
        <v>4</v>
      </c>
      <c r="J185" s="551"/>
      <c r="K185" s="460" t="s">
        <v>872</v>
      </c>
      <c r="L185" s="551"/>
      <c r="M185" s="475" t="str">
        <f>IFERROR(VLOOKUP($L185,Insumos!$D$2:$G$518,2,FALSE),"")</f>
        <v/>
      </c>
      <c r="N185" s="552"/>
      <c r="O185" s="476" t="str">
        <f>IFERROR(VLOOKUP($L185,Insumos!$D$2:$G$518,3,FALSE),"")</f>
        <v/>
      </c>
      <c r="P185" s="476" t="e">
        <f>+Tabla1[[#This Row],[Precio Unitario]]*Tabla1[[#This Row],[Cantidad de Insumos]]</f>
        <v>#VALUE!</v>
      </c>
      <c r="Q185" s="476" t="str">
        <f>IFERROR(VLOOKUP($L185,Insumos!$D$2:$G$518,4,FALSE),"")</f>
        <v/>
      </c>
      <c r="R185" s="475"/>
      <c r="S185" s="513"/>
      <c r="T185" s="513"/>
    </row>
    <row r="186" spans="2:20" x14ac:dyDescent="0.25">
      <c r="B186" s="477" t="str">
        <f>IF(Tabla1[[#This Row],[Código_Actividad]]="","",CONCATENATE(Tabla1[[#This Row],[POA]],".",Tabla1[[#This Row],[SRS]],".",Tabla1[[#This Row],[AREA]],".",Tabla1[[#This Row],[TIPO]]))</f>
        <v/>
      </c>
      <c r="C186" s="477" t="str">
        <f>IF(Tabla1[[#This Row],[Código_Actividad]]="","",'Formulario PPGR1'!#REF!)</f>
        <v/>
      </c>
      <c r="D186" s="477" t="str">
        <f>IF(Tabla1[[#This Row],[Código_Actividad]]="","",'Formulario PPGR1'!#REF!)</f>
        <v/>
      </c>
      <c r="E186" s="477" t="str">
        <f>IF(Tabla1[[#This Row],[Código_Actividad]]="","",'Formulario PPGR1'!#REF!)</f>
        <v/>
      </c>
      <c r="F186" s="477" t="str">
        <f>IF(Tabla1[[#This Row],[Código_Actividad]]="","",'Formulario PPGR1'!#REF!)</f>
        <v/>
      </c>
      <c r="G186" s="463"/>
      <c r="H186" s="418" t="str">
        <f>IFERROR(VLOOKUP(Tabla1[[#This Row],[Código_Actividad]],'Formulario PPGR2'!$H$7:$I$1048576,2,FALSE),"")</f>
        <v/>
      </c>
      <c r="I186" s="458">
        <v>4</v>
      </c>
      <c r="J186" s="543"/>
      <c r="K186" s="459"/>
      <c r="L186" s="549"/>
      <c r="M186" s="475" t="str">
        <f>IFERROR(VLOOKUP($L186,Insumos!$D$2:$G$518,2,FALSE),"")</f>
        <v/>
      </c>
      <c r="N186" s="550"/>
      <c r="O186" s="476" t="str">
        <f>IFERROR(VLOOKUP($L186,Insumos!$D$2:$G$518,3,FALSE),"")</f>
        <v/>
      </c>
      <c r="P186" s="476" t="e">
        <f>+Tabla1[[#This Row],[Precio Unitario]]*Tabla1[[#This Row],[Cantidad de Insumos]]</f>
        <v>#VALUE!</v>
      </c>
      <c r="Q186" s="476" t="str">
        <f>IFERROR(VLOOKUP($L186,Insumos!$D$2:$G$518,4,FALSE),"")</f>
        <v/>
      </c>
      <c r="R186" s="475"/>
      <c r="S186" s="513"/>
      <c r="T186" s="513"/>
    </row>
    <row r="187" spans="2:20" x14ac:dyDescent="0.25">
      <c r="B187" s="477" t="str">
        <f>IF(Tabla1[[#This Row],[Código_Actividad]]="","",CONCATENATE(Tabla1[[#This Row],[POA]],".",Tabla1[[#This Row],[SRS]],".",Tabla1[[#This Row],[AREA]],".",Tabla1[[#This Row],[TIPO]]))</f>
        <v/>
      </c>
      <c r="C187" s="477" t="str">
        <f>IF(Tabla1[[#This Row],[Código_Actividad]]="","",'Formulario PPGR1'!#REF!)</f>
        <v/>
      </c>
      <c r="D187" s="477" t="str">
        <f>IF(Tabla1[[#This Row],[Código_Actividad]]="","",'Formulario PPGR1'!#REF!)</f>
        <v/>
      </c>
      <c r="E187" s="477" t="str">
        <f>IF(Tabla1[[#This Row],[Código_Actividad]]="","",'Formulario PPGR1'!#REF!)</f>
        <v/>
      </c>
      <c r="F187" s="477" t="str">
        <f>IF(Tabla1[[#This Row],[Código_Actividad]]="","",'Formulario PPGR1'!#REF!)</f>
        <v/>
      </c>
      <c r="G187" s="463"/>
      <c r="H187" s="418" t="str">
        <f>IFERROR(VLOOKUP(Tabla1[[#This Row],[Código_Actividad]],'Formulario PPGR2'!$H$7:$I$1048576,2,FALSE),"")</f>
        <v/>
      </c>
      <c r="I187" s="458">
        <v>4</v>
      </c>
      <c r="J187" s="543"/>
      <c r="K187" s="461" t="str">
        <f>IFERROR(VLOOKUP($J187,[8]LSIns!$B$5:$C$45,2,FALSE),"")</f>
        <v/>
      </c>
      <c r="L187" s="543"/>
      <c r="M187" s="475" t="str">
        <f>IFERROR(VLOOKUP($L187,Insumos!$D$2:$G$518,2,FALSE),"")</f>
        <v/>
      </c>
      <c r="N187" s="545"/>
      <c r="O187" s="476" t="str">
        <f>IFERROR(VLOOKUP($L187,Insumos!$D$2:$G$518,3,FALSE),"")</f>
        <v/>
      </c>
      <c r="P187" s="476" t="e">
        <f>+Tabla1[[#This Row],[Precio Unitario]]*Tabla1[[#This Row],[Cantidad de Insumos]]</f>
        <v>#VALUE!</v>
      </c>
      <c r="Q187" s="476" t="str">
        <f>IFERROR(VLOOKUP($L187,Insumos!$D$2:$G$518,4,FALSE),"")</f>
        <v/>
      </c>
      <c r="R187" s="475"/>
      <c r="S187" s="513"/>
      <c r="T187" s="513"/>
    </row>
    <row r="188" spans="2:20" ht="63.75" x14ac:dyDescent="0.25">
      <c r="B188" s="477" t="str">
        <f>IF(Tabla1[[#This Row],[Código_Actividad]]="","",CONCATENATE(Tabla1[[#This Row],[POA]],".",Tabla1[[#This Row],[SRS]],".",Tabla1[[#This Row],[AREA]],".",Tabla1[[#This Row],[TIPO]]))</f>
        <v/>
      </c>
      <c r="C188" s="477" t="str">
        <f>IF(Tabla1[[#This Row],[Código_Actividad]]="","",'Formulario PPGR1'!#REF!)</f>
        <v/>
      </c>
      <c r="D188" s="477" t="str">
        <f>IF(Tabla1[[#This Row],[Código_Actividad]]="","",'Formulario PPGR1'!#REF!)</f>
        <v/>
      </c>
      <c r="E188" s="477" t="str">
        <f>IF(Tabla1[[#This Row],[Código_Actividad]]="","",'Formulario PPGR1'!#REF!)</f>
        <v/>
      </c>
      <c r="F188" s="477" t="str">
        <f>IF(Tabla1[[#This Row],[Código_Actividad]]="","",'Formulario PPGR1'!#REF!)</f>
        <v/>
      </c>
      <c r="G188" s="463"/>
      <c r="H188" s="418" t="str">
        <f>IFERROR(VLOOKUP(Tabla1[[#This Row],[Código_Actividad]],'Formulario PPGR2'!$H$7:$I$1048576,2,FALSE),"")</f>
        <v/>
      </c>
      <c r="I188" s="458">
        <v>4</v>
      </c>
      <c r="J188" s="551"/>
      <c r="K188" s="460" t="s">
        <v>714</v>
      </c>
      <c r="L188" s="551"/>
      <c r="M188" s="475" t="str">
        <f>IFERROR(VLOOKUP($L188,Insumos!$D$2:$G$518,2,FALSE),"")</f>
        <v/>
      </c>
      <c r="N188" s="552"/>
      <c r="O188" s="476" t="str">
        <f>IFERROR(VLOOKUP($L188,Insumos!$D$2:$G$518,3,FALSE),"")</f>
        <v/>
      </c>
      <c r="P188" s="476" t="e">
        <f>+Tabla1[[#This Row],[Precio Unitario]]*Tabla1[[#This Row],[Cantidad de Insumos]]</f>
        <v>#VALUE!</v>
      </c>
      <c r="Q188" s="476" t="str">
        <f>IFERROR(VLOOKUP($L188,Insumos!$D$2:$G$518,4,FALSE),"")</f>
        <v/>
      </c>
      <c r="R188" s="475"/>
      <c r="S188" s="513"/>
      <c r="T188" s="513"/>
    </row>
    <row r="189" spans="2:20" ht="63.75" x14ac:dyDescent="0.25">
      <c r="B189" s="477" t="str">
        <f>IF(Tabla1[[#This Row],[Código_Actividad]]="","",CONCATENATE(Tabla1[[#This Row],[POA]],".",Tabla1[[#This Row],[SRS]],".",Tabla1[[#This Row],[AREA]],".",Tabla1[[#This Row],[TIPO]]))</f>
        <v/>
      </c>
      <c r="C189" s="477" t="str">
        <f>IF(Tabla1[[#This Row],[Código_Actividad]]="","",'Formulario PPGR1'!#REF!)</f>
        <v/>
      </c>
      <c r="D189" s="477" t="str">
        <f>IF(Tabla1[[#This Row],[Código_Actividad]]="","",'Formulario PPGR1'!#REF!)</f>
        <v/>
      </c>
      <c r="E189" s="477" t="str">
        <f>IF(Tabla1[[#This Row],[Código_Actividad]]="","",'Formulario PPGR1'!#REF!)</f>
        <v/>
      </c>
      <c r="F189" s="477" t="str">
        <f>IF(Tabla1[[#This Row],[Código_Actividad]]="","",'Formulario PPGR1'!#REF!)</f>
        <v/>
      </c>
      <c r="G189" s="463"/>
      <c r="H189" s="418" t="str">
        <f>IFERROR(VLOOKUP(Tabla1[[#This Row],[Código_Actividad]],'Formulario PPGR2'!$H$7:$I$1048576,2,FALSE),"")</f>
        <v/>
      </c>
      <c r="I189" s="458">
        <v>4</v>
      </c>
      <c r="J189" s="551"/>
      <c r="K189" s="460" t="s">
        <v>714</v>
      </c>
      <c r="L189" s="551"/>
      <c r="M189" s="475" t="str">
        <f>IFERROR(VLOOKUP($L189,Insumos!$D$2:$G$518,2,FALSE),"")</f>
        <v/>
      </c>
      <c r="N189" s="552"/>
      <c r="O189" s="476" t="str">
        <f>IFERROR(VLOOKUP($L189,Insumos!$D$2:$G$518,3,FALSE),"")</f>
        <v/>
      </c>
      <c r="P189" s="476" t="e">
        <f>+Tabla1[[#This Row],[Precio Unitario]]*Tabla1[[#This Row],[Cantidad de Insumos]]</f>
        <v>#VALUE!</v>
      </c>
      <c r="Q189" s="476" t="str">
        <f>IFERROR(VLOOKUP($L189,Insumos!$D$2:$G$518,4,FALSE),"")</f>
        <v/>
      </c>
      <c r="R189" s="475"/>
      <c r="S189" s="513"/>
      <c r="T189" s="513"/>
    </row>
    <row r="190" spans="2:20" x14ac:dyDescent="0.25">
      <c r="B190" s="477" t="str">
        <f>IF(Tabla1[[#This Row],[Código_Actividad]]="","",CONCATENATE(Tabla1[[#This Row],[POA]],".",Tabla1[[#This Row],[SRS]],".",Tabla1[[#This Row],[AREA]],".",Tabla1[[#This Row],[TIPO]]))</f>
        <v/>
      </c>
      <c r="C190" s="477" t="str">
        <f>IF(Tabla1[[#This Row],[Código_Actividad]]="","",'Formulario PPGR1'!#REF!)</f>
        <v/>
      </c>
      <c r="D190" s="477" t="str">
        <f>IF(Tabla1[[#This Row],[Código_Actividad]]="","",'Formulario PPGR1'!#REF!)</f>
        <v/>
      </c>
      <c r="E190" s="477" t="str">
        <f>IF(Tabla1[[#This Row],[Código_Actividad]]="","",'Formulario PPGR1'!#REF!)</f>
        <v/>
      </c>
      <c r="F190" s="477" t="str">
        <f>IF(Tabla1[[#This Row],[Código_Actividad]]="","",'Formulario PPGR1'!#REF!)</f>
        <v/>
      </c>
      <c r="G190" s="463"/>
      <c r="H190" s="418" t="str">
        <f>IFERROR(VLOOKUP(Tabla1[[#This Row],[Código_Actividad]],'Formulario PPGR2'!$H$7:$I$1048576,2,FALSE),"")</f>
        <v/>
      </c>
      <c r="I190" s="458">
        <v>4</v>
      </c>
      <c r="J190" s="543"/>
      <c r="K190" s="461" t="str">
        <f>IFERROR(VLOOKUP($J190,[8]LSIns!$B$5:$C$45,2,FALSE),"")</f>
        <v/>
      </c>
      <c r="L190" s="543"/>
      <c r="M190" s="475" t="str">
        <f>IFERROR(VLOOKUP($L190,Insumos!$D$2:$G$518,2,FALSE),"")</f>
        <v/>
      </c>
      <c r="N190" s="545"/>
      <c r="O190" s="476" t="str">
        <f>IFERROR(VLOOKUP($L190,Insumos!$D$2:$G$518,3,FALSE),"")</f>
        <v/>
      </c>
      <c r="P190" s="476" t="e">
        <f>+Tabla1[[#This Row],[Precio Unitario]]*Tabla1[[#This Row],[Cantidad de Insumos]]</f>
        <v>#VALUE!</v>
      </c>
      <c r="Q190" s="476" t="str">
        <f>IFERROR(VLOOKUP($L190,Insumos!$D$2:$G$518,4,FALSE),"")</f>
        <v/>
      </c>
      <c r="R190" s="475"/>
      <c r="S190" s="513"/>
      <c r="T190" s="513"/>
    </row>
    <row r="191" spans="2:20" ht="38.25" x14ac:dyDescent="0.25">
      <c r="B191" s="477" t="str">
        <f>IF(Tabla1[[#This Row],[Código_Actividad]]="","",CONCATENATE(Tabla1[[#This Row],[POA]],".",Tabla1[[#This Row],[SRS]],".",Tabla1[[#This Row],[AREA]],".",Tabla1[[#This Row],[TIPO]]))</f>
        <v/>
      </c>
      <c r="C191" s="477" t="str">
        <f>IF(Tabla1[[#This Row],[Código_Actividad]]="","",'Formulario PPGR1'!#REF!)</f>
        <v/>
      </c>
      <c r="D191" s="477" t="str">
        <f>IF(Tabla1[[#This Row],[Código_Actividad]]="","",'Formulario PPGR1'!#REF!)</f>
        <v/>
      </c>
      <c r="E191" s="477" t="str">
        <f>IF(Tabla1[[#This Row],[Código_Actividad]]="","",'Formulario PPGR1'!#REF!)</f>
        <v/>
      </c>
      <c r="F191" s="477" t="str">
        <f>IF(Tabla1[[#This Row],[Código_Actividad]]="","",'Formulario PPGR1'!#REF!)</f>
        <v/>
      </c>
      <c r="G191" s="463"/>
      <c r="H191" s="418" t="str">
        <f>IFERROR(VLOOKUP(Tabla1[[#This Row],[Código_Actividad]],'Formulario PPGR2'!$H$7:$I$1048576,2,FALSE),"")</f>
        <v/>
      </c>
      <c r="I191" s="458">
        <v>4</v>
      </c>
      <c r="J191" s="551"/>
      <c r="K191" s="460" t="s">
        <v>1324</v>
      </c>
      <c r="L191" s="551"/>
      <c r="M191" s="475" t="str">
        <f>IFERROR(VLOOKUP($L191,Insumos!$D$2:$G$518,2,FALSE),"")</f>
        <v/>
      </c>
      <c r="N191" s="552"/>
      <c r="O191" s="476" t="str">
        <f>IFERROR(VLOOKUP($L191,Insumos!$D$2:$G$518,3,FALSE),"")</f>
        <v/>
      </c>
      <c r="P191" s="476" t="e">
        <f>+Tabla1[[#This Row],[Precio Unitario]]*Tabla1[[#This Row],[Cantidad de Insumos]]</f>
        <v>#VALUE!</v>
      </c>
      <c r="Q191" s="476" t="str">
        <f>IFERROR(VLOOKUP($L191,Insumos!$D$2:$G$518,4,FALSE),"")</f>
        <v/>
      </c>
      <c r="R191" s="475"/>
      <c r="S191" s="513"/>
      <c r="T191" s="513"/>
    </row>
    <row r="192" spans="2:20" ht="25.5" x14ac:dyDescent="0.25">
      <c r="B192" s="477" t="str">
        <f>IF(Tabla1[[#This Row],[Código_Actividad]]="","",CONCATENATE(Tabla1[[#This Row],[POA]],".",Tabla1[[#This Row],[SRS]],".",Tabla1[[#This Row],[AREA]],".",Tabla1[[#This Row],[TIPO]]))</f>
        <v/>
      </c>
      <c r="C192" s="477" t="str">
        <f>IF(Tabla1[[#This Row],[Código_Actividad]]="","",'Formulario PPGR1'!#REF!)</f>
        <v/>
      </c>
      <c r="D192" s="477" t="str">
        <f>IF(Tabla1[[#This Row],[Código_Actividad]]="","",'Formulario PPGR1'!#REF!)</f>
        <v/>
      </c>
      <c r="E192" s="477" t="str">
        <f>IF(Tabla1[[#This Row],[Código_Actividad]]="","",'Formulario PPGR1'!#REF!)</f>
        <v/>
      </c>
      <c r="F192" s="477" t="str">
        <f>IF(Tabla1[[#This Row],[Código_Actividad]]="","",'Formulario PPGR1'!#REF!)</f>
        <v/>
      </c>
      <c r="G192" s="463"/>
      <c r="H192" s="418" t="str">
        <f>IFERROR(VLOOKUP(Tabla1[[#This Row],[Código_Actividad]],'Formulario PPGR2'!$H$7:$I$1048576,2,FALSE),"")</f>
        <v/>
      </c>
      <c r="I192" s="458">
        <v>4</v>
      </c>
      <c r="J192" s="551"/>
      <c r="K192" s="460" t="s">
        <v>1013</v>
      </c>
      <c r="L192" s="551"/>
      <c r="M192" s="475" t="str">
        <f>IFERROR(VLOOKUP($L192,Insumos!$D$2:$G$518,2,FALSE),"")</f>
        <v/>
      </c>
      <c r="N192" s="552"/>
      <c r="O192" s="476" t="str">
        <f>IFERROR(VLOOKUP($L192,Insumos!$D$2:$G$518,3,FALSE),"")</f>
        <v/>
      </c>
      <c r="P192" s="476" t="e">
        <f>+Tabla1[[#This Row],[Precio Unitario]]*Tabla1[[#This Row],[Cantidad de Insumos]]</f>
        <v>#VALUE!</v>
      </c>
      <c r="Q192" s="476" t="str">
        <f>IFERROR(VLOOKUP($L192,Insumos!$D$2:$G$518,4,FALSE),"")</f>
        <v/>
      </c>
      <c r="R192" s="475"/>
      <c r="S192" s="513"/>
      <c r="T192" s="513"/>
    </row>
    <row r="193" spans="2:20" ht="38.25" x14ac:dyDescent="0.25">
      <c r="B193" s="477" t="str">
        <f>IF(Tabla1[[#This Row],[Código_Actividad]]="","",CONCATENATE(Tabla1[[#This Row],[POA]],".",Tabla1[[#This Row],[SRS]],".",Tabla1[[#This Row],[AREA]],".",Tabla1[[#This Row],[TIPO]]))</f>
        <v/>
      </c>
      <c r="C193" s="477" t="str">
        <f>IF(Tabla1[[#This Row],[Código_Actividad]]="","",'Formulario PPGR1'!#REF!)</f>
        <v/>
      </c>
      <c r="D193" s="477" t="str">
        <f>IF(Tabla1[[#This Row],[Código_Actividad]]="","",'Formulario PPGR1'!#REF!)</f>
        <v/>
      </c>
      <c r="E193" s="477" t="str">
        <f>IF(Tabla1[[#This Row],[Código_Actividad]]="","",'Formulario PPGR1'!#REF!)</f>
        <v/>
      </c>
      <c r="F193" s="477" t="str">
        <f>IF(Tabla1[[#This Row],[Código_Actividad]]="","",'Formulario PPGR1'!#REF!)</f>
        <v/>
      </c>
      <c r="G193" s="463"/>
      <c r="H193" s="418" t="str">
        <f>IFERROR(VLOOKUP(Tabla1[[#This Row],[Código_Actividad]],'Formulario PPGR2'!$H$7:$I$1048576,2,FALSE),"")</f>
        <v/>
      </c>
      <c r="I193" s="458">
        <v>4</v>
      </c>
      <c r="J193" s="551"/>
      <c r="K193" s="460" t="s">
        <v>1324</v>
      </c>
      <c r="L193" s="551"/>
      <c r="M193" s="475" t="str">
        <f>IFERROR(VLOOKUP($L193,Insumos!$D$2:$G$518,2,FALSE),"")</f>
        <v/>
      </c>
      <c r="N193" s="552"/>
      <c r="O193" s="476" t="str">
        <f>IFERROR(VLOOKUP($L193,Insumos!$D$2:$G$518,3,FALSE),"")</f>
        <v/>
      </c>
      <c r="P193" s="476" t="e">
        <f>+Tabla1[[#This Row],[Precio Unitario]]*Tabla1[[#This Row],[Cantidad de Insumos]]</f>
        <v>#VALUE!</v>
      </c>
      <c r="Q193" s="476" t="str">
        <f>IFERROR(VLOOKUP($L193,Insumos!$D$2:$G$518,4,FALSE),"")</f>
        <v/>
      </c>
      <c r="R193" s="475"/>
      <c r="S193" s="513"/>
      <c r="T193" s="513"/>
    </row>
    <row r="194" spans="2:20" ht="25.5" x14ac:dyDescent="0.25">
      <c r="B194" s="477" t="str">
        <f>IF(Tabla1[[#This Row],[Código_Actividad]]="","",CONCATENATE(Tabla1[[#This Row],[POA]],".",Tabla1[[#This Row],[SRS]],".",Tabla1[[#This Row],[AREA]],".",Tabla1[[#This Row],[TIPO]]))</f>
        <v/>
      </c>
      <c r="C194" s="477" t="str">
        <f>IF(Tabla1[[#This Row],[Código_Actividad]]="","",'Formulario PPGR1'!#REF!)</f>
        <v/>
      </c>
      <c r="D194" s="477" t="str">
        <f>IF(Tabla1[[#This Row],[Código_Actividad]]="","",'Formulario PPGR1'!#REF!)</f>
        <v/>
      </c>
      <c r="E194" s="477" t="str">
        <f>IF(Tabla1[[#This Row],[Código_Actividad]]="","",'Formulario PPGR1'!#REF!)</f>
        <v/>
      </c>
      <c r="F194" s="477" t="str">
        <f>IF(Tabla1[[#This Row],[Código_Actividad]]="","",'Formulario PPGR1'!#REF!)</f>
        <v/>
      </c>
      <c r="G194" s="463"/>
      <c r="H194" s="418" t="str">
        <f>IFERROR(VLOOKUP(Tabla1[[#This Row],[Código_Actividad]],'Formulario PPGR2'!$H$7:$I$1048576,2,FALSE),"")</f>
        <v/>
      </c>
      <c r="I194" s="458">
        <v>4</v>
      </c>
      <c r="J194" s="551"/>
      <c r="K194" s="460" t="s">
        <v>872</v>
      </c>
      <c r="L194" s="551"/>
      <c r="M194" s="475" t="str">
        <f>IFERROR(VLOOKUP($L194,Insumos!$D$2:$G$518,2,FALSE),"")</f>
        <v/>
      </c>
      <c r="N194" s="552"/>
      <c r="O194" s="476" t="str">
        <f>IFERROR(VLOOKUP($L194,Insumos!$D$2:$G$518,3,FALSE),"")</f>
        <v/>
      </c>
      <c r="P194" s="476" t="e">
        <f>+Tabla1[[#This Row],[Precio Unitario]]*Tabla1[[#This Row],[Cantidad de Insumos]]</f>
        <v>#VALUE!</v>
      </c>
      <c r="Q194" s="476" t="str">
        <f>IFERROR(VLOOKUP($L194,Insumos!$D$2:$G$518,4,FALSE),"")</f>
        <v/>
      </c>
      <c r="R194" s="475"/>
      <c r="S194" s="513"/>
      <c r="T194" s="513"/>
    </row>
    <row r="195" spans="2:20" x14ac:dyDescent="0.25">
      <c r="B195" s="477" t="str">
        <f>IF(Tabla1[[#This Row],[Código_Actividad]]="","",CONCATENATE(Tabla1[[#This Row],[POA]],".",Tabla1[[#This Row],[SRS]],".",Tabla1[[#This Row],[AREA]],".",Tabla1[[#This Row],[TIPO]]))</f>
        <v/>
      </c>
      <c r="C195" s="477" t="str">
        <f>IF(Tabla1[[#This Row],[Código_Actividad]]="","",'Formulario PPGR1'!#REF!)</f>
        <v/>
      </c>
      <c r="D195" s="477" t="str">
        <f>IF(Tabla1[[#This Row],[Código_Actividad]]="","",'Formulario PPGR1'!#REF!)</f>
        <v/>
      </c>
      <c r="E195" s="477" t="str">
        <f>IF(Tabla1[[#This Row],[Código_Actividad]]="","",'Formulario PPGR1'!#REF!)</f>
        <v/>
      </c>
      <c r="F195" s="477" t="str">
        <f>IF(Tabla1[[#This Row],[Código_Actividad]]="","",'Formulario PPGR1'!#REF!)</f>
        <v/>
      </c>
      <c r="G195" s="463"/>
      <c r="H195" s="418" t="str">
        <f>IFERROR(VLOOKUP(Tabla1[[#This Row],[Código_Actividad]],'Formulario PPGR2'!$H$7:$I$1048576,2,FALSE),"")</f>
        <v/>
      </c>
      <c r="I195" s="458">
        <v>4</v>
      </c>
      <c r="J195" s="543"/>
      <c r="K195" s="459"/>
      <c r="L195" s="549"/>
      <c r="M195" s="475" t="str">
        <f>IFERROR(VLOOKUP($L195,Insumos!$D$2:$G$518,2,FALSE),"")</f>
        <v/>
      </c>
      <c r="N195" s="550"/>
      <c r="O195" s="476" t="str">
        <f>IFERROR(VLOOKUP($L195,Insumos!$D$2:$G$518,3,FALSE),"")</f>
        <v/>
      </c>
      <c r="P195" s="476" t="e">
        <f>+Tabla1[[#This Row],[Precio Unitario]]*Tabla1[[#This Row],[Cantidad de Insumos]]</f>
        <v>#VALUE!</v>
      </c>
      <c r="Q195" s="476" t="str">
        <f>IFERROR(VLOOKUP($L195,Insumos!$D$2:$G$518,4,FALSE),"")</f>
        <v/>
      </c>
      <c r="R195" s="475"/>
      <c r="S195" s="513"/>
      <c r="T195" s="513"/>
    </row>
    <row r="196" spans="2:20" x14ac:dyDescent="0.25">
      <c r="B196" s="477" t="str">
        <f>IF(Tabla1[[#This Row],[Código_Actividad]]="","",CONCATENATE(Tabla1[[#This Row],[POA]],".",Tabla1[[#This Row],[SRS]],".",Tabla1[[#This Row],[AREA]],".",Tabla1[[#This Row],[TIPO]]))</f>
        <v/>
      </c>
      <c r="C196" s="477" t="str">
        <f>IF(Tabla1[[#This Row],[Código_Actividad]]="","",'Formulario PPGR1'!#REF!)</f>
        <v/>
      </c>
      <c r="D196" s="477" t="str">
        <f>IF(Tabla1[[#This Row],[Código_Actividad]]="","",'Formulario PPGR1'!#REF!)</f>
        <v/>
      </c>
      <c r="E196" s="477" t="str">
        <f>IF(Tabla1[[#This Row],[Código_Actividad]]="","",'Formulario PPGR1'!#REF!)</f>
        <v/>
      </c>
      <c r="F196" s="477" t="str">
        <f>IF(Tabla1[[#This Row],[Código_Actividad]]="","",'Formulario PPGR1'!#REF!)</f>
        <v/>
      </c>
      <c r="G196" s="463"/>
      <c r="H196" s="418" t="str">
        <f>IFERROR(VLOOKUP(Tabla1[[#This Row],[Código_Actividad]],'Formulario PPGR2'!$H$7:$I$1048576,2,FALSE),"")</f>
        <v/>
      </c>
      <c r="I196" s="458">
        <v>4</v>
      </c>
      <c r="J196" s="543"/>
      <c r="K196" s="461" t="str">
        <f>IFERROR(VLOOKUP($J196,[8]LSIns!$B$5:$C$45,2,FALSE),"")</f>
        <v/>
      </c>
      <c r="L196" s="543"/>
      <c r="M196" s="475" t="str">
        <f>IFERROR(VLOOKUP($L196,Insumos!$D$2:$G$518,2,FALSE),"")</f>
        <v/>
      </c>
      <c r="N196" s="545"/>
      <c r="O196" s="476" t="str">
        <f>IFERROR(VLOOKUP($L196,Insumos!$D$2:$G$518,3,FALSE),"")</f>
        <v/>
      </c>
      <c r="P196" s="476" t="e">
        <f>+Tabla1[[#This Row],[Precio Unitario]]*Tabla1[[#This Row],[Cantidad de Insumos]]</f>
        <v>#VALUE!</v>
      </c>
      <c r="Q196" s="476" t="str">
        <f>IFERROR(VLOOKUP($L196,Insumos!$D$2:$G$518,4,FALSE),"")</f>
        <v/>
      </c>
      <c r="R196" s="475"/>
      <c r="S196" s="513"/>
      <c r="T196" s="513"/>
    </row>
    <row r="197" spans="2:20" x14ac:dyDescent="0.25">
      <c r="B197" s="477" t="str">
        <f>IF(Tabla1[[#This Row],[Código_Actividad]]="","",CONCATENATE(Tabla1[[#This Row],[POA]],".",Tabla1[[#This Row],[SRS]],".",Tabla1[[#This Row],[AREA]],".",Tabla1[[#This Row],[TIPO]]))</f>
        <v/>
      </c>
      <c r="C197" s="477" t="str">
        <f>IF(Tabla1[[#This Row],[Código_Actividad]]="","",'Formulario PPGR1'!#REF!)</f>
        <v/>
      </c>
      <c r="D197" s="477" t="str">
        <f>IF(Tabla1[[#This Row],[Código_Actividad]]="","",'Formulario PPGR1'!#REF!)</f>
        <v/>
      </c>
      <c r="E197" s="477" t="str">
        <f>IF(Tabla1[[#This Row],[Código_Actividad]]="","",'Formulario PPGR1'!#REF!)</f>
        <v/>
      </c>
      <c r="F197" s="477" t="str">
        <f>IF(Tabla1[[#This Row],[Código_Actividad]]="","",'Formulario PPGR1'!#REF!)</f>
        <v/>
      </c>
      <c r="G197" s="463"/>
      <c r="H197" s="418" t="str">
        <f>IFERROR(VLOOKUP(Tabla1[[#This Row],[Código_Actividad]],'Formulario PPGR2'!$H$7:$I$1048576,2,FALSE),"")</f>
        <v/>
      </c>
      <c r="I197" s="458">
        <v>4</v>
      </c>
      <c r="J197" s="543"/>
      <c r="K197" s="459"/>
      <c r="L197" s="543"/>
      <c r="M197" s="475" t="str">
        <f>IFERROR(VLOOKUP($L197,Insumos!$D$2:$G$518,2,FALSE),"")</f>
        <v/>
      </c>
      <c r="N197" s="550"/>
      <c r="O197" s="476" t="str">
        <f>IFERROR(VLOOKUP($L197,Insumos!$D$2:$G$518,3,FALSE),"")</f>
        <v/>
      </c>
      <c r="P197" s="476" t="e">
        <f>+Tabla1[[#This Row],[Precio Unitario]]*Tabla1[[#This Row],[Cantidad de Insumos]]</f>
        <v>#VALUE!</v>
      </c>
      <c r="Q197" s="476" t="str">
        <f>IFERROR(VLOOKUP($L197,Insumos!$D$2:$G$518,4,FALSE),"")</f>
        <v/>
      </c>
      <c r="R197" s="475"/>
      <c r="S197" s="513"/>
      <c r="T197" s="513"/>
    </row>
    <row r="198" spans="2:20" x14ac:dyDescent="0.25">
      <c r="B198" s="477" t="str">
        <f>IF(Tabla1[[#This Row],[Código_Actividad]]="","",CONCATENATE(Tabla1[[#This Row],[POA]],".",Tabla1[[#This Row],[SRS]],".",Tabla1[[#This Row],[AREA]],".",Tabla1[[#This Row],[TIPO]]))</f>
        <v/>
      </c>
      <c r="C198" s="477" t="str">
        <f>IF(Tabla1[[#This Row],[Código_Actividad]]="","",'Formulario PPGR1'!#REF!)</f>
        <v/>
      </c>
      <c r="D198" s="477" t="str">
        <f>IF(Tabla1[[#This Row],[Código_Actividad]]="","",'Formulario PPGR1'!#REF!)</f>
        <v/>
      </c>
      <c r="E198" s="477" t="str">
        <f>IF(Tabla1[[#This Row],[Código_Actividad]]="","",'Formulario PPGR1'!#REF!)</f>
        <v/>
      </c>
      <c r="F198" s="477" t="str">
        <f>IF(Tabla1[[#This Row],[Código_Actividad]]="","",'Formulario PPGR1'!#REF!)</f>
        <v/>
      </c>
      <c r="G198" s="463"/>
      <c r="H198" s="418" t="str">
        <f>IFERROR(VLOOKUP(Tabla1[[#This Row],[Código_Actividad]],'Formulario PPGR2'!$H$7:$I$1048576,2,FALSE),"")</f>
        <v/>
      </c>
      <c r="I198" s="458">
        <v>4</v>
      </c>
      <c r="J198" s="543"/>
      <c r="K198" s="459"/>
      <c r="L198" s="543"/>
      <c r="M198" s="475" t="str">
        <f>IFERROR(VLOOKUP($L198,Insumos!$D$2:$G$518,2,FALSE),"")</f>
        <v/>
      </c>
      <c r="N198" s="550"/>
      <c r="O198" s="476" t="str">
        <f>IFERROR(VLOOKUP($L198,Insumos!$D$2:$G$518,3,FALSE),"")</f>
        <v/>
      </c>
      <c r="P198" s="476" t="e">
        <f>+Tabla1[[#This Row],[Precio Unitario]]*Tabla1[[#This Row],[Cantidad de Insumos]]</f>
        <v>#VALUE!</v>
      </c>
      <c r="Q198" s="476" t="str">
        <f>IFERROR(VLOOKUP($L198,Insumos!$D$2:$G$518,4,FALSE),"")</f>
        <v/>
      </c>
      <c r="R198" s="475"/>
      <c r="S198" s="513"/>
      <c r="T198" s="513"/>
    </row>
    <row r="199" spans="2:20" x14ac:dyDescent="0.25">
      <c r="B199" s="477" t="str">
        <f>IF(Tabla1[[#This Row],[Código_Actividad]]="","",CONCATENATE(Tabla1[[#This Row],[POA]],".",Tabla1[[#This Row],[SRS]],".",Tabla1[[#This Row],[AREA]],".",Tabla1[[#This Row],[TIPO]]))</f>
        <v/>
      </c>
      <c r="C199" s="477" t="str">
        <f>IF(Tabla1[[#This Row],[Código_Actividad]]="","",'Formulario PPGR1'!#REF!)</f>
        <v/>
      </c>
      <c r="D199" s="477" t="str">
        <f>IF(Tabla1[[#This Row],[Código_Actividad]]="","",'Formulario PPGR1'!#REF!)</f>
        <v/>
      </c>
      <c r="E199" s="477" t="str">
        <f>IF(Tabla1[[#This Row],[Código_Actividad]]="","",'Formulario PPGR1'!#REF!)</f>
        <v/>
      </c>
      <c r="F199" s="477" t="str">
        <f>IF(Tabla1[[#This Row],[Código_Actividad]]="","",'Formulario PPGR1'!#REF!)</f>
        <v/>
      </c>
      <c r="G199" s="463"/>
      <c r="H199" s="418" t="str">
        <f>IFERROR(VLOOKUP(Tabla1[[#This Row],[Código_Actividad]],'Formulario PPGR2'!$H$7:$I$1048576,2,FALSE),"")</f>
        <v/>
      </c>
      <c r="I199" s="458">
        <v>4</v>
      </c>
      <c r="J199" s="543"/>
      <c r="K199" s="459"/>
      <c r="L199" s="549"/>
      <c r="M199" s="475" t="str">
        <f>IFERROR(VLOOKUP($L199,Insumos!$D$2:$G$518,2,FALSE),"")</f>
        <v/>
      </c>
      <c r="N199" s="550"/>
      <c r="O199" s="476" t="str">
        <f>IFERROR(VLOOKUP($L199,Insumos!$D$2:$G$518,3,FALSE),"")</f>
        <v/>
      </c>
      <c r="P199" s="476" t="e">
        <f>+Tabla1[[#This Row],[Precio Unitario]]*Tabla1[[#This Row],[Cantidad de Insumos]]</f>
        <v>#VALUE!</v>
      </c>
      <c r="Q199" s="476" t="str">
        <f>IFERROR(VLOOKUP($L199,Insumos!$D$2:$G$518,4,FALSE),"")</f>
        <v/>
      </c>
      <c r="R199" s="475"/>
      <c r="S199" s="513"/>
      <c r="T199" s="513"/>
    </row>
    <row r="200" spans="2:20" x14ac:dyDescent="0.25">
      <c r="B200" s="477" t="str">
        <f>IF(Tabla1[[#This Row],[Código_Actividad]]="","",CONCATENATE(Tabla1[[#This Row],[POA]],".",Tabla1[[#This Row],[SRS]],".",Tabla1[[#This Row],[AREA]],".",Tabla1[[#This Row],[TIPO]]))</f>
        <v/>
      </c>
      <c r="C200" s="477" t="str">
        <f>IF(Tabla1[[#This Row],[Código_Actividad]]="","",'Formulario PPGR1'!#REF!)</f>
        <v/>
      </c>
      <c r="D200" s="477" t="str">
        <f>IF(Tabla1[[#This Row],[Código_Actividad]]="","",'Formulario PPGR1'!#REF!)</f>
        <v/>
      </c>
      <c r="E200" s="477" t="str">
        <f>IF(Tabla1[[#This Row],[Código_Actividad]]="","",'Formulario PPGR1'!#REF!)</f>
        <v/>
      </c>
      <c r="F200" s="477" t="str">
        <f>IF(Tabla1[[#This Row],[Código_Actividad]]="","",'Formulario PPGR1'!#REF!)</f>
        <v/>
      </c>
      <c r="G200" s="463"/>
      <c r="H200" s="418" t="str">
        <f>IFERROR(VLOOKUP(Tabla1[[#This Row],[Código_Actividad]],'Formulario PPGR2'!$H$7:$I$1048576,2,FALSE),"")</f>
        <v/>
      </c>
      <c r="I200" s="458">
        <v>4</v>
      </c>
      <c r="J200" s="543"/>
      <c r="K200" s="461" t="str">
        <f>IFERROR(VLOOKUP($J200,[8]LSIns!$B$5:$C$45,2,FALSE),"")</f>
        <v/>
      </c>
      <c r="L200" s="543"/>
      <c r="M200" s="475" t="str">
        <f>IFERROR(VLOOKUP($L200,Insumos!$D$2:$G$518,2,FALSE),"")</f>
        <v/>
      </c>
      <c r="N200" s="545"/>
      <c r="O200" s="476" t="str">
        <f>IFERROR(VLOOKUP($L200,Insumos!$D$2:$G$518,3,FALSE),"")</f>
        <v/>
      </c>
      <c r="P200" s="476" t="e">
        <f>+Tabla1[[#This Row],[Precio Unitario]]*Tabla1[[#This Row],[Cantidad de Insumos]]</f>
        <v>#VALUE!</v>
      </c>
      <c r="Q200" s="476" t="str">
        <f>IFERROR(VLOOKUP($L200,Insumos!$D$2:$G$518,4,FALSE),"")</f>
        <v/>
      </c>
      <c r="R200" s="475"/>
      <c r="S200" s="513"/>
      <c r="T200" s="513"/>
    </row>
    <row r="201" spans="2:20" ht="63.75" x14ac:dyDescent="0.25">
      <c r="B201" s="477" t="str">
        <f>IF(Tabla1[[#This Row],[Código_Actividad]]="","",CONCATENATE(Tabla1[[#This Row],[POA]],".",Tabla1[[#This Row],[SRS]],".",Tabla1[[#This Row],[AREA]],".",Tabla1[[#This Row],[TIPO]]))</f>
        <v/>
      </c>
      <c r="C201" s="477" t="str">
        <f>IF(Tabla1[[#This Row],[Código_Actividad]]="","",'Formulario PPGR1'!#REF!)</f>
        <v/>
      </c>
      <c r="D201" s="477" t="str">
        <f>IF(Tabla1[[#This Row],[Código_Actividad]]="","",'Formulario PPGR1'!#REF!)</f>
        <v/>
      </c>
      <c r="E201" s="477" t="str">
        <f>IF(Tabla1[[#This Row],[Código_Actividad]]="","",'Formulario PPGR1'!#REF!)</f>
        <v/>
      </c>
      <c r="F201" s="477" t="str">
        <f>IF(Tabla1[[#This Row],[Código_Actividad]]="","",'Formulario PPGR1'!#REF!)</f>
        <v/>
      </c>
      <c r="G201" s="463"/>
      <c r="H201" s="418" t="str">
        <f>IFERROR(VLOOKUP(Tabla1[[#This Row],[Código_Actividad]],'Formulario PPGR2'!$H$7:$I$1048576,2,FALSE),"")</f>
        <v/>
      </c>
      <c r="I201" s="458">
        <v>4</v>
      </c>
      <c r="J201" s="551"/>
      <c r="K201" s="460" t="s">
        <v>714</v>
      </c>
      <c r="L201" s="551"/>
      <c r="M201" s="475" t="str">
        <f>IFERROR(VLOOKUP($L201,Insumos!$D$2:$G$518,2,FALSE),"")</f>
        <v/>
      </c>
      <c r="N201" s="552"/>
      <c r="O201" s="476" t="str">
        <f>IFERROR(VLOOKUP($L201,Insumos!$D$2:$G$518,3,FALSE),"")</f>
        <v/>
      </c>
      <c r="P201" s="476" t="e">
        <f>+Tabla1[[#This Row],[Precio Unitario]]*Tabla1[[#This Row],[Cantidad de Insumos]]</f>
        <v>#VALUE!</v>
      </c>
      <c r="Q201" s="476" t="str">
        <f>IFERROR(VLOOKUP($L201,Insumos!$D$2:$G$518,4,FALSE),"")</f>
        <v/>
      </c>
      <c r="R201" s="475"/>
      <c r="S201" s="513"/>
      <c r="T201" s="513"/>
    </row>
    <row r="202" spans="2:20" ht="140.25" x14ac:dyDescent="0.25">
      <c r="B202" s="477" t="str">
        <f>IF(Tabla1[[#This Row],[Código_Actividad]]="","",CONCATENATE(Tabla1[[#This Row],[POA]],".",Tabla1[[#This Row],[SRS]],".",Tabla1[[#This Row],[AREA]],".",Tabla1[[#This Row],[TIPO]]))</f>
        <v/>
      </c>
      <c r="C202" s="477" t="str">
        <f>IF(Tabla1[[#This Row],[Código_Actividad]]="","",'Formulario PPGR1'!#REF!)</f>
        <v/>
      </c>
      <c r="D202" s="477" t="str">
        <f>IF(Tabla1[[#This Row],[Código_Actividad]]="","",'Formulario PPGR1'!#REF!)</f>
        <v/>
      </c>
      <c r="E202" s="477" t="str">
        <f>IF(Tabla1[[#This Row],[Código_Actividad]]="","",'Formulario PPGR1'!#REF!)</f>
        <v/>
      </c>
      <c r="F202" s="477" t="str">
        <f>IF(Tabla1[[#This Row],[Código_Actividad]]="","",'Formulario PPGR1'!#REF!)</f>
        <v/>
      </c>
      <c r="G202" s="463"/>
      <c r="H202" s="418" t="str">
        <f>IFERROR(VLOOKUP(Tabla1[[#This Row],[Código_Actividad]],'Formulario PPGR2'!$H$7:$I$1048576,2,FALSE),"")</f>
        <v/>
      </c>
      <c r="I202" s="458">
        <v>4</v>
      </c>
      <c r="J202" s="543"/>
      <c r="K202" s="549" t="s">
        <v>1751</v>
      </c>
      <c r="L202" s="549"/>
      <c r="M202" s="475" t="str">
        <f>IFERROR(VLOOKUP($L202,Insumos!$D$2:$G$518,2,FALSE),"")</f>
        <v/>
      </c>
      <c r="N202" s="550"/>
      <c r="O202" s="476" t="str">
        <f>IFERROR(VLOOKUP($L202,Insumos!$D$2:$G$518,3,FALSE),"")</f>
        <v/>
      </c>
      <c r="P202" s="476" t="e">
        <f>+Tabla1[[#This Row],[Precio Unitario]]*Tabla1[[#This Row],[Cantidad de Insumos]]</f>
        <v>#VALUE!</v>
      </c>
      <c r="Q202" s="476" t="str">
        <f>IFERROR(VLOOKUP($L202,Insumos!$D$2:$G$518,4,FALSE),"")</f>
        <v/>
      </c>
      <c r="R202" s="475"/>
      <c r="S202" s="513"/>
      <c r="T202" s="513"/>
    </row>
    <row r="203" spans="2:20" x14ac:dyDescent="0.25">
      <c r="B203" s="477" t="str">
        <f>IF(Tabla1[[#This Row],[Código_Actividad]]="","",CONCATENATE(Tabla1[[#This Row],[POA]],".",Tabla1[[#This Row],[SRS]],".",Tabla1[[#This Row],[AREA]],".",Tabla1[[#This Row],[TIPO]]))</f>
        <v/>
      </c>
      <c r="C203" s="477" t="str">
        <f>IF(Tabla1[[#This Row],[Código_Actividad]]="","",'Formulario PPGR1'!#REF!)</f>
        <v/>
      </c>
      <c r="D203" s="477" t="str">
        <f>IF(Tabla1[[#This Row],[Código_Actividad]]="","",'Formulario PPGR1'!#REF!)</f>
        <v/>
      </c>
      <c r="E203" s="477" t="str">
        <f>IF(Tabla1[[#This Row],[Código_Actividad]]="","",'Formulario PPGR1'!#REF!)</f>
        <v/>
      </c>
      <c r="F203" s="477" t="str">
        <f>IF(Tabla1[[#This Row],[Código_Actividad]]="","",'Formulario PPGR1'!#REF!)</f>
        <v/>
      </c>
      <c r="G203" s="463"/>
      <c r="H203" s="418" t="str">
        <f>IFERROR(VLOOKUP(Tabla1[[#This Row],[Código_Actividad]],'Formulario PPGR2'!$H$7:$I$1048576,2,FALSE),"")</f>
        <v/>
      </c>
      <c r="I203" s="458">
        <v>4</v>
      </c>
      <c r="J203" s="543"/>
      <c r="K203" s="459"/>
      <c r="L203" s="549"/>
      <c r="M203" s="475" t="str">
        <f>IFERROR(VLOOKUP($L203,Insumos!$D$2:$G$518,2,FALSE),"")</f>
        <v/>
      </c>
      <c r="N203" s="550"/>
      <c r="O203" s="476" t="str">
        <f>IFERROR(VLOOKUP($L203,Insumos!$D$2:$G$518,3,FALSE),"")</f>
        <v/>
      </c>
      <c r="P203" s="476" t="e">
        <f>+Tabla1[[#This Row],[Precio Unitario]]*Tabla1[[#This Row],[Cantidad de Insumos]]</f>
        <v>#VALUE!</v>
      </c>
      <c r="Q203" s="476" t="str">
        <f>IFERROR(VLOOKUP($L203,Insumos!$D$2:$G$518,4,FALSE),"")</f>
        <v/>
      </c>
      <c r="R203" s="475"/>
      <c r="S203" s="513"/>
      <c r="T203" s="513"/>
    </row>
    <row r="204" spans="2:20" x14ac:dyDescent="0.25">
      <c r="B204" s="477" t="str">
        <f>IF(Tabla1[[#This Row],[Código_Actividad]]="","",CONCATENATE(Tabla1[[#This Row],[POA]],".",Tabla1[[#This Row],[SRS]],".",Tabla1[[#This Row],[AREA]],".",Tabla1[[#This Row],[TIPO]]))</f>
        <v/>
      </c>
      <c r="C204" s="477" t="str">
        <f>IF(Tabla1[[#This Row],[Código_Actividad]]="","",'Formulario PPGR1'!#REF!)</f>
        <v/>
      </c>
      <c r="D204" s="477" t="str">
        <f>IF(Tabla1[[#This Row],[Código_Actividad]]="","",'Formulario PPGR1'!#REF!)</f>
        <v/>
      </c>
      <c r="E204" s="477" t="str">
        <f>IF(Tabla1[[#This Row],[Código_Actividad]]="","",'Formulario PPGR1'!#REF!)</f>
        <v/>
      </c>
      <c r="F204" s="477" t="str">
        <f>IF(Tabla1[[#This Row],[Código_Actividad]]="","",'Formulario PPGR1'!#REF!)</f>
        <v/>
      </c>
      <c r="G204" s="463"/>
      <c r="H204" s="418" t="str">
        <f>IFERROR(VLOOKUP(Tabla1[[#This Row],[Código_Actividad]],'Formulario PPGR2'!$H$7:$I$1048576,2,FALSE),"")</f>
        <v/>
      </c>
      <c r="I204" s="458">
        <v>4</v>
      </c>
      <c r="J204" s="543"/>
      <c r="K204" s="461" t="str">
        <f>IFERROR(VLOOKUP($J204,[8]LSIns!$B$5:$C$45,2,FALSE),"")</f>
        <v/>
      </c>
      <c r="L204" s="543"/>
      <c r="M204" s="475" t="str">
        <f>IFERROR(VLOOKUP($L204,Insumos!$D$2:$G$518,2,FALSE),"")</f>
        <v/>
      </c>
      <c r="N204" s="552"/>
      <c r="O204" s="476" t="str">
        <f>IFERROR(VLOOKUP($L204,Insumos!$D$2:$G$518,3,FALSE),"")</f>
        <v/>
      </c>
      <c r="P204" s="476" t="e">
        <f>+Tabla1[[#This Row],[Precio Unitario]]*Tabla1[[#This Row],[Cantidad de Insumos]]</f>
        <v>#VALUE!</v>
      </c>
      <c r="Q204" s="476" t="str">
        <f>IFERROR(VLOOKUP($L204,Insumos!$D$2:$G$518,4,FALSE),"")</f>
        <v/>
      </c>
      <c r="R204" s="475"/>
      <c r="S204" s="513"/>
      <c r="T204" s="513"/>
    </row>
    <row r="205" spans="2:20" x14ac:dyDescent="0.25">
      <c r="B205" s="477" t="str">
        <f>IF(Tabla1[[#This Row],[Código_Actividad]]="","",CONCATENATE(Tabla1[[#This Row],[POA]],".",Tabla1[[#This Row],[SRS]],".",Tabla1[[#This Row],[AREA]],".",Tabla1[[#This Row],[TIPO]]))</f>
        <v/>
      </c>
      <c r="C205" s="477" t="str">
        <f>IF(Tabla1[[#This Row],[Código_Actividad]]="","",'Formulario PPGR1'!#REF!)</f>
        <v/>
      </c>
      <c r="D205" s="477" t="str">
        <f>IF(Tabla1[[#This Row],[Código_Actividad]]="","",'Formulario PPGR1'!#REF!)</f>
        <v/>
      </c>
      <c r="E205" s="477" t="str">
        <f>IF(Tabla1[[#This Row],[Código_Actividad]]="","",'Formulario PPGR1'!#REF!)</f>
        <v/>
      </c>
      <c r="F205" s="477" t="str">
        <f>IF(Tabla1[[#This Row],[Código_Actividad]]="","",'Formulario PPGR1'!#REF!)</f>
        <v/>
      </c>
      <c r="G205" s="463"/>
      <c r="H205" s="418" t="str">
        <f>IFERROR(VLOOKUP(Tabla1[[#This Row],[Código_Actividad]],'Formulario PPGR2'!$H$7:$I$1048576,2,FALSE),"")</f>
        <v/>
      </c>
      <c r="I205" s="458">
        <v>4</v>
      </c>
      <c r="J205" s="543"/>
      <c r="K205" s="461" t="str">
        <f>IFERROR(VLOOKUP($J205,[8]LSIns!$B$5:$C$45,2,FALSE),"")</f>
        <v/>
      </c>
      <c r="L205" s="543"/>
      <c r="M205" s="475" t="str">
        <f>IFERROR(VLOOKUP($L205,Insumos!$D$2:$G$518,2,FALSE),"")</f>
        <v/>
      </c>
      <c r="N205" s="545"/>
      <c r="O205" s="476" t="str">
        <f>IFERROR(VLOOKUP($L205,Insumos!$D$2:$G$518,3,FALSE),"")</f>
        <v/>
      </c>
      <c r="P205" s="476" t="e">
        <f>+Tabla1[[#This Row],[Precio Unitario]]*Tabla1[[#This Row],[Cantidad de Insumos]]</f>
        <v>#VALUE!</v>
      </c>
      <c r="Q205" s="476" t="str">
        <f>IFERROR(VLOOKUP($L205,Insumos!$D$2:$G$518,4,FALSE),"")</f>
        <v/>
      </c>
      <c r="R205" s="475"/>
      <c r="S205" s="513"/>
      <c r="T205" s="513"/>
    </row>
    <row r="206" spans="2:20" x14ac:dyDescent="0.25">
      <c r="B206" s="477" t="str">
        <f>IF(Tabla1[[#This Row],[Código_Actividad]]="","",CONCATENATE(Tabla1[[#This Row],[POA]],".",Tabla1[[#This Row],[SRS]],".",Tabla1[[#This Row],[AREA]],".",Tabla1[[#This Row],[TIPO]]))</f>
        <v/>
      </c>
      <c r="C206" s="477" t="str">
        <f>IF(Tabla1[[#This Row],[Código_Actividad]]="","",'Formulario PPGR1'!#REF!)</f>
        <v/>
      </c>
      <c r="D206" s="477" t="str">
        <f>IF(Tabla1[[#This Row],[Código_Actividad]]="","",'Formulario PPGR1'!#REF!)</f>
        <v/>
      </c>
      <c r="E206" s="477" t="str">
        <f>IF(Tabla1[[#This Row],[Código_Actividad]]="","",'Formulario PPGR1'!#REF!)</f>
        <v/>
      </c>
      <c r="F206" s="477" t="str">
        <f>IF(Tabla1[[#This Row],[Código_Actividad]]="","",'Formulario PPGR1'!#REF!)</f>
        <v/>
      </c>
      <c r="G206" s="463"/>
      <c r="H206" s="418" t="str">
        <f>IFERROR(VLOOKUP(Tabla1[[#This Row],[Código_Actividad]],'Formulario PPGR2'!$H$7:$I$1048576,2,FALSE),"")</f>
        <v/>
      </c>
      <c r="I206" s="458">
        <v>4</v>
      </c>
      <c r="J206" s="543"/>
      <c r="K206" s="461" t="str">
        <f>IFERROR(VLOOKUP($J206,[8]LSIns!$B$5:$C$45,2,FALSE),"")</f>
        <v/>
      </c>
      <c r="L206" s="543"/>
      <c r="M206" s="475" t="str">
        <f>IFERROR(VLOOKUP($L206,Insumos!$D$2:$G$518,2,FALSE),"")</f>
        <v/>
      </c>
      <c r="N206" s="545"/>
      <c r="O206" s="476" t="str">
        <f>IFERROR(VLOOKUP($L206,Insumos!$D$2:$G$518,3,FALSE),"")</f>
        <v/>
      </c>
      <c r="P206" s="476" t="e">
        <f>+Tabla1[[#This Row],[Precio Unitario]]*Tabla1[[#This Row],[Cantidad de Insumos]]</f>
        <v>#VALUE!</v>
      </c>
      <c r="Q206" s="476" t="str">
        <f>IFERROR(VLOOKUP($L206,Insumos!$D$2:$G$518,4,FALSE),"")</f>
        <v/>
      </c>
      <c r="R206" s="475"/>
      <c r="S206" s="513"/>
      <c r="T206" s="513"/>
    </row>
    <row r="207" spans="2:20" ht="51" x14ac:dyDescent="0.25">
      <c r="B207" s="477" t="str">
        <f>IF(Tabla1[[#This Row],[Código_Actividad]]="","",CONCATENATE(Tabla1[[#This Row],[POA]],".",Tabla1[[#This Row],[SRS]],".",Tabla1[[#This Row],[AREA]],".",Tabla1[[#This Row],[TIPO]]))</f>
        <v/>
      </c>
      <c r="C207" s="477" t="str">
        <f>IF(Tabla1[[#This Row],[Código_Actividad]]="","",'Formulario PPGR1'!#REF!)</f>
        <v/>
      </c>
      <c r="D207" s="477" t="str">
        <f>IF(Tabla1[[#This Row],[Código_Actividad]]="","",'Formulario PPGR1'!#REF!)</f>
        <v/>
      </c>
      <c r="E207" s="477" t="str">
        <f>IF(Tabla1[[#This Row],[Código_Actividad]]="","",'Formulario PPGR1'!#REF!)</f>
        <v/>
      </c>
      <c r="F207" s="477" t="str">
        <f>IF(Tabla1[[#This Row],[Código_Actividad]]="","",'Formulario PPGR1'!#REF!)</f>
        <v/>
      </c>
      <c r="G207" s="463"/>
      <c r="H207" s="418" t="str">
        <f>IFERROR(VLOOKUP(Tabla1[[#This Row],[Código_Actividad]],'Formulario PPGR2'!$H$7:$I$1048576,2,FALSE),"")</f>
        <v/>
      </c>
      <c r="I207" s="458">
        <v>1</v>
      </c>
      <c r="J207" s="551"/>
      <c r="K207" s="460" t="s">
        <v>1154</v>
      </c>
      <c r="L207" s="551"/>
      <c r="M207" s="475" t="str">
        <f>IFERROR(VLOOKUP($L207,Insumos!$D$2:$G$518,2,FALSE),"")</f>
        <v/>
      </c>
      <c r="N207" s="552"/>
      <c r="O207" s="476" t="str">
        <f>IFERROR(VLOOKUP($L207,Insumos!$D$2:$G$518,3,FALSE),"")</f>
        <v/>
      </c>
      <c r="P207" s="476" t="e">
        <f>+Tabla1[[#This Row],[Precio Unitario]]*Tabla1[[#This Row],[Cantidad de Insumos]]</f>
        <v>#VALUE!</v>
      </c>
      <c r="Q207" s="476" t="str">
        <f>IFERROR(VLOOKUP($L207,Insumos!$D$2:$G$518,4,FALSE),"")</f>
        <v/>
      </c>
      <c r="R207" s="475"/>
      <c r="S207" s="513"/>
      <c r="T207" s="513"/>
    </row>
    <row r="208" spans="2:20" ht="140.25" x14ac:dyDescent="0.25">
      <c r="B208" s="477" t="str">
        <f>IF(Tabla1[[#This Row],[Código_Actividad]]="","",CONCATENATE(Tabla1[[#This Row],[POA]],".",Tabla1[[#This Row],[SRS]],".",Tabla1[[#This Row],[AREA]],".",Tabla1[[#This Row],[TIPO]]))</f>
        <v/>
      </c>
      <c r="C208" s="477" t="str">
        <f>IF(Tabla1[[#This Row],[Código_Actividad]]="","",'Formulario PPGR1'!#REF!)</f>
        <v/>
      </c>
      <c r="D208" s="477" t="str">
        <f>IF(Tabla1[[#This Row],[Código_Actividad]]="","",'Formulario PPGR1'!#REF!)</f>
        <v/>
      </c>
      <c r="E208" s="477" t="str">
        <f>IF(Tabla1[[#This Row],[Código_Actividad]]="","",'Formulario PPGR1'!#REF!)</f>
        <v/>
      </c>
      <c r="F208" s="477" t="str">
        <f>IF(Tabla1[[#This Row],[Código_Actividad]]="","",'Formulario PPGR1'!#REF!)</f>
        <v/>
      </c>
      <c r="G208" s="463"/>
      <c r="H208" s="418" t="str">
        <f>IFERROR(VLOOKUP(Tabla1[[#This Row],[Código_Actividad]],'Formulario PPGR2'!$H$7:$I$1048576,2,FALSE),"")</f>
        <v/>
      </c>
      <c r="I208" s="458">
        <v>1</v>
      </c>
      <c r="J208" s="543"/>
      <c r="K208" s="549" t="s">
        <v>1751</v>
      </c>
      <c r="L208" s="549"/>
      <c r="M208" s="475" t="str">
        <f>IFERROR(VLOOKUP($L208,Insumos!$D$2:$G$518,2,FALSE),"")</f>
        <v/>
      </c>
      <c r="N208" s="550"/>
      <c r="O208" s="476" t="str">
        <f>IFERROR(VLOOKUP($L208,Insumos!$D$2:$G$518,3,FALSE),"")</f>
        <v/>
      </c>
      <c r="P208" s="476" t="e">
        <f>+Tabla1[[#This Row],[Precio Unitario]]*Tabla1[[#This Row],[Cantidad de Insumos]]</f>
        <v>#VALUE!</v>
      </c>
      <c r="Q208" s="476" t="str">
        <f>IFERROR(VLOOKUP($L208,Insumos!$D$2:$G$518,4,FALSE),"")</f>
        <v/>
      </c>
      <c r="R208" s="475"/>
      <c r="S208" s="513"/>
      <c r="T208" s="513"/>
    </row>
    <row r="209" spans="2:20" x14ac:dyDescent="0.25">
      <c r="B209" s="473" t="str">
        <f>IF(Tabla1[[#This Row],[Código_Actividad]]="","",CONCATENATE(Tabla1[[#This Row],[POA]],".",Tabla1[[#This Row],[SRS]],".",Tabla1[[#This Row],[AREA]],".",Tabla1[[#This Row],[TIPO]]))</f>
        <v/>
      </c>
      <c r="C209" s="473" t="str">
        <f>IF(Tabla1[[#This Row],[Código_Actividad]]="","",'Formulario PPGR1'!#REF!)</f>
        <v/>
      </c>
      <c r="D209" s="473" t="str">
        <f>IF(Tabla1[[#This Row],[Código_Actividad]]="","",'Formulario PPGR1'!#REF!)</f>
        <v/>
      </c>
      <c r="E209" s="473" t="str">
        <f>IF(Tabla1[[#This Row],[Código_Actividad]]="","",'Formulario PPGR1'!#REF!)</f>
        <v/>
      </c>
      <c r="F209" s="473" t="str">
        <f>IF(Tabla1[[#This Row],[Código_Actividad]]="","",'Formulario PPGR1'!#REF!)</f>
        <v/>
      </c>
      <c r="G209" s="463"/>
      <c r="H209" s="418" t="str">
        <f>IFERROR(VLOOKUP(Tabla1[[#This Row],[Código_Actividad]],'Formulario PPGR2'!$H$7:$I$1048576,2,FALSE),"")</f>
        <v/>
      </c>
      <c r="I209" s="458">
        <v>1</v>
      </c>
      <c r="J209" s="543"/>
      <c r="K209" s="459"/>
      <c r="L209" s="549"/>
      <c r="M209" s="475" t="str">
        <f>IFERROR(VLOOKUP($L209,Insumos!$D$2:$G$518,2,FALSE),"")</f>
        <v/>
      </c>
      <c r="N209" s="550"/>
      <c r="O209" s="476" t="str">
        <f>IFERROR(VLOOKUP($L209,Insumos!$D$2:$G$518,3,FALSE),"")</f>
        <v/>
      </c>
      <c r="P209" s="476" t="e">
        <f>+Tabla1[[#This Row],[Precio Unitario]]*Tabla1[[#This Row],[Cantidad de Insumos]]</f>
        <v>#VALUE!</v>
      </c>
      <c r="Q209" s="476" t="str">
        <f>IFERROR(VLOOKUP($L209,Insumos!$D$2:$G$518,4,FALSE),"")</f>
        <v/>
      </c>
      <c r="R209" s="475"/>
      <c r="S209" s="513"/>
      <c r="T209" s="513"/>
    </row>
    <row r="210" spans="2:20" ht="63.75" x14ac:dyDescent="0.25">
      <c r="B210" s="473" t="str">
        <f>IF(Tabla1[[#This Row],[Código_Actividad]]="","",CONCATENATE(Tabla1[[#This Row],[POA]],".",Tabla1[[#This Row],[SRS]],".",Tabla1[[#This Row],[AREA]],".",Tabla1[[#This Row],[TIPO]]))</f>
        <v/>
      </c>
      <c r="C210" s="473" t="str">
        <f>IF(Tabla1[[#This Row],[Código_Actividad]]="","",'Formulario PPGR1'!#REF!)</f>
        <v/>
      </c>
      <c r="D210" s="473" t="str">
        <f>IF(Tabla1[[#This Row],[Código_Actividad]]="","",'Formulario PPGR1'!#REF!)</f>
        <v/>
      </c>
      <c r="E210" s="473" t="str">
        <f>IF(Tabla1[[#This Row],[Código_Actividad]]="","",'Formulario PPGR1'!#REF!)</f>
        <v/>
      </c>
      <c r="F210" s="473" t="str">
        <f>IF(Tabla1[[#This Row],[Código_Actividad]]="","",'Formulario PPGR1'!#REF!)</f>
        <v/>
      </c>
      <c r="G210" s="463"/>
      <c r="H210" s="418" t="str">
        <f>IFERROR(VLOOKUP(Tabla1[[#This Row],[Código_Actividad]],'Formulario PPGR2'!$H$7:$I$1048576,2,FALSE),"")</f>
        <v/>
      </c>
      <c r="I210" s="458">
        <v>4</v>
      </c>
      <c r="J210" s="551"/>
      <c r="K210" s="460" t="s">
        <v>714</v>
      </c>
      <c r="L210" s="551"/>
      <c r="M210" s="475" t="str">
        <f>IFERROR(VLOOKUP($L210,Insumos!$D$2:$G$518,2,FALSE),"")</f>
        <v/>
      </c>
      <c r="N210" s="552"/>
      <c r="O210" s="476" t="str">
        <f>IFERROR(VLOOKUP($L210,Insumos!$D$2:$G$518,3,FALSE),"")</f>
        <v/>
      </c>
      <c r="P210" s="476" t="e">
        <f>+Tabla1[[#This Row],[Precio Unitario]]*Tabla1[[#This Row],[Cantidad de Insumos]]</f>
        <v>#VALUE!</v>
      </c>
      <c r="Q210" s="476" t="str">
        <f>IFERROR(VLOOKUP($L210,Insumos!$D$2:$G$518,4,FALSE),"")</f>
        <v/>
      </c>
      <c r="R210" s="475"/>
      <c r="S210" s="513"/>
      <c r="T210" s="513"/>
    </row>
    <row r="211" spans="2:20" ht="63.75" x14ac:dyDescent="0.25">
      <c r="B211" s="473" t="str">
        <f>IF(Tabla1[[#This Row],[Código_Actividad]]="","",CONCATENATE(Tabla1[[#This Row],[POA]],".",Tabla1[[#This Row],[SRS]],".",Tabla1[[#This Row],[AREA]],".",Tabla1[[#This Row],[TIPO]]))</f>
        <v/>
      </c>
      <c r="C211" s="473" t="str">
        <f>IF(Tabla1[[#This Row],[Código_Actividad]]="","",'Formulario PPGR1'!#REF!)</f>
        <v/>
      </c>
      <c r="D211" s="473" t="str">
        <f>IF(Tabla1[[#This Row],[Código_Actividad]]="","",'Formulario PPGR1'!#REF!)</f>
        <v/>
      </c>
      <c r="E211" s="473" t="str">
        <f>IF(Tabla1[[#This Row],[Código_Actividad]]="","",'Formulario PPGR1'!#REF!)</f>
        <v/>
      </c>
      <c r="F211" s="473" t="str">
        <f>IF(Tabla1[[#This Row],[Código_Actividad]]="","",'Formulario PPGR1'!#REF!)</f>
        <v/>
      </c>
      <c r="G211" s="463"/>
      <c r="H211" s="418" t="str">
        <f>IFERROR(VLOOKUP(Tabla1[[#This Row],[Código_Actividad]],'Formulario PPGR2'!$H$7:$I$1048576,2,FALSE),"")</f>
        <v/>
      </c>
      <c r="I211" s="458">
        <v>4</v>
      </c>
      <c r="J211" s="551"/>
      <c r="K211" s="460" t="s">
        <v>714</v>
      </c>
      <c r="L211" s="551"/>
      <c r="M211" s="475" t="str">
        <f>IFERROR(VLOOKUP($L211,Insumos!$D$2:$G$518,2,FALSE),"")</f>
        <v/>
      </c>
      <c r="N211" s="552"/>
      <c r="O211" s="476" t="str">
        <f>IFERROR(VLOOKUP($L211,Insumos!$D$2:$G$518,3,FALSE),"")</f>
        <v/>
      </c>
      <c r="P211" s="476" t="e">
        <f>+Tabla1[[#This Row],[Precio Unitario]]*Tabla1[[#This Row],[Cantidad de Insumos]]</f>
        <v>#VALUE!</v>
      </c>
      <c r="Q211" s="476" t="str">
        <f>IFERROR(VLOOKUP($L211,Insumos!$D$2:$G$518,4,FALSE),"")</f>
        <v/>
      </c>
      <c r="R211" s="475"/>
      <c r="S211" s="513"/>
      <c r="T211" s="513"/>
    </row>
    <row r="212" spans="2:20" s="514" customFormat="1" x14ac:dyDescent="0.25">
      <c r="B212" s="477" t="str">
        <f>IF(Tabla1[[#This Row],[Código_Actividad]]="","",CONCATENATE(Tabla1[[#This Row],[POA]],".",Tabla1[[#This Row],[SRS]],".",Tabla1[[#This Row],[AREA]],".",Tabla1[[#This Row],[TIPO]]))</f>
        <v/>
      </c>
      <c r="C212" s="477" t="str">
        <f>IF(Tabla1[[#This Row],[Código_Actividad]]="","",'Formulario PPGR1'!#REF!)</f>
        <v/>
      </c>
      <c r="D212" s="477" t="str">
        <f>IF(Tabla1[[#This Row],[Código_Actividad]]="","",'Formulario PPGR1'!#REF!)</f>
        <v/>
      </c>
      <c r="E212" s="477" t="str">
        <f>IF(Tabla1[[#This Row],[Código_Actividad]]="","",'Formulario PPGR1'!#REF!)</f>
        <v/>
      </c>
      <c r="F212" s="477" t="str">
        <f>IF(Tabla1[[#This Row],[Código_Actividad]]="","",'Formulario PPGR1'!#REF!)</f>
        <v/>
      </c>
      <c r="G212" s="463"/>
      <c r="H212" s="418" t="str">
        <f>IFERROR(VLOOKUP(Tabla1[[#This Row],[Código_Actividad]],'Formulario PPGR2'!$H$7:$I$1048576,2,FALSE),"")</f>
        <v/>
      </c>
      <c r="I212" s="458">
        <v>4</v>
      </c>
      <c r="J212" s="543"/>
      <c r="K212" s="459"/>
      <c r="L212" s="549"/>
      <c r="M212" s="475" t="str">
        <f>IFERROR(VLOOKUP($L212,Insumos!$D$2:$G$518,2,FALSE),"")</f>
        <v/>
      </c>
      <c r="N212" s="550"/>
      <c r="O212" s="476" t="str">
        <f>IFERROR(VLOOKUP($L212,Insumos!$D$2:$G$518,3,FALSE),"")</f>
        <v/>
      </c>
      <c r="P212" s="476" t="e">
        <f>+Tabla1[[#This Row],[Precio Unitario]]*Tabla1[[#This Row],[Cantidad de Insumos]]</f>
        <v>#VALUE!</v>
      </c>
      <c r="Q212" s="476" t="str">
        <f>IFERROR(VLOOKUP($L212,Insumos!$D$2:$G$518,4,FALSE),"")</f>
        <v/>
      </c>
      <c r="R212" s="475"/>
    </row>
    <row r="213" spans="2:20" s="514" customFormat="1" x14ac:dyDescent="0.25">
      <c r="B213" s="477" t="str">
        <f>IF(Tabla1[[#This Row],[Código_Actividad]]="","",CONCATENATE(Tabla1[[#This Row],[POA]],".",Tabla1[[#This Row],[SRS]],".",Tabla1[[#This Row],[AREA]],".",Tabla1[[#This Row],[TIPO]]))</f>
        <v/>
      </c>
      <c r="C213" s="477" t="str">
        <f>IF(Tabla1[[#This Row],[Código_Actividad]]="","",'Formulario PPGR1'!#REF!)</f>
        <v/>
      </c>
      <c r="D213" s="477" t="str">
        <f>IF(Tabla1[[#This Row],[Código_Actividad]]="","",'Formulario PPGR1'!#REF!)</f>
        <v/>
      </c>
      <c r="E213" s="477" t="str">
        <f>IF(Tabla1[[#This Row],[Código_Actividad]]="","",'Formulario PPGR1'!#REF!)</f>
        <v/>
      </c>
      <c r="F213" s="477" t="str">
        <f>IF(Tabla1[[#This Row],[Código_Actividad]]="","",'Formulario PPGR1'!#REF!)</f>
        <v/>
      </c>
      <c r="G213" s="463"/>
      <c r="H213" s="418" t="str">
        <f>IFERROR(VLOOKUP(Tabla1[[#This Row],[Código_Actividad]],'Formulario PPGR2'!$H$7:$I$1048576,2,FALSE),"")</f>
        <v/>
      </c>
      <c r="I213" s="458">
        <v>4</v>
      </c>
      <c r="J213" s="543"/>
      <c r="K213" s="461" t="str">
        <f>IFERROR(VLOOKUP($J213,[8]LSIns!$B$5:$C$45,2,FALSE),"")</f>
        <v/>
      </c>
      <c r="L213" s="543"/>
      <c r="M213" s="475" t="str">
        <f>IFERROR(VLOOKUP($L213,Insumos!$D$2:$G$518,2,FALSE),"")</f>
        <v/>
      </c>
      <c r="N213" s="545"/>
      <c r="O213" s="476" t="str">
        <f>IFERROR(VLOOKUP($L213,Insumos!$D$2:$G$518,3,FALSE),"")</f>
        <v/>
      </c>
      <c r="P213" s="476" t="e">
        <f>+Tabla1[[#This Row],[Precio Unitario]]*Tabla1[[#This Row],[Cantidad de Insumos]]</f>
        <v>#VALUE!</v>
      </c>
      <c r="Q213" s="476" t="str">
        <f>IFERROR(VLOOKUP($L213,Insumos!$D$2:$G$518,4,FALSE),"")</f>
        <v/>
      </c>
      <c r="R213" s="475"/>
    </row>
    <row r="214" spans="2:20" s="514" customFormat="1" ht="51" x14ac:dyDescent="0.25">
      <c r="B214" s="477" t="str">
        <f>IF(Tabla1[[#This Row],[Código_Actividad]]="","",CONCATENATE(Tabla1[[#This Row],[POA]],".",Tabla1[[#This Row],[SRS]],".",Tabla1[[#This Row],[AREA]],".",Tabla1[[#This Row],[TIPO]]))</f>
        <v/>
      </c>
      <c r="C214" s="477" t="str">
        <f>IF(Tabla1[[#This Row],[Código_Actividad]]="","",'Formulario PPGR1'!#REF!)</f>
        <v/>
      </c>
      <c r="D214" s="477" t="str">
        <f>IF(Tabla1[[#This Row],[Código_Actividad]]="","",'Formulario PPGR1'!#REF!)</f>
        <v/>
      </c>
      <c r="E214" s="477" t="str">
        <f>IF(Tabla1[[#This Row],[Código_Actividad]]="","",'Formulario PPGR1'!#REF!)</f>
        <v/>
      </c>
      <c r="F214" s="477" t="str">
        <f>IF(Tabla1[[#This Row],[Código_Actividad]]="","",'Formulario PPGR1'!#REF!)</f>
        <v/>
      </c>
      <c r="G214" s="463"/>
      <c r="H214" s="418" t="str">
        <f>IFERROR(VLOOKUP(Tabla1[[#This Row],[Código_Actividad]],'Formulario PPGR2'!$H$7:$I$1048576,2,FALSE),"")</f>
        <v/>
      </c>
      <c r="I214" s="458">
        <v>4</v>
      </c>
      <c r="J214" s="551"/>
      <c r="K214" s="460" t="s">
        <v>1154</v>
      </c>
      <c r="L214" s="551"/>
      <c r="M214" s="475" t="str">
        <f>IFERROR(VLOOKUP($L214,Insumos!$D$2:$G$518,2,FALSE),"")</f>
        <v/>
      </c>
      <c r="N214" s="552"/>
      <c r="O214" s="476" t="str">
        <f>IFERROR(VLOOKUP($L214,Insumos!$D$2:$G$518,3,FALSE),"")</f>
        <v/>
      </c>
      <c r="P214" s="476" t="e">
        <f>+Tabla1[[#This Row],[Precio Unitario]]*Tabla1[[#This Row],[Cantidad de Insumos]]</f>
        <v>#VALUE!</v>
      </c>
      <c r="Q214" s="476" t="str">
        <f>IFERROR(VLOOKUP($L214,Insumos!$D$2:$G$518,4,FALSE),"")</f>
        <v/>
      </c>
      <c r="R214" s="475"/>
    </row>
    <row r="215" spans="2:20" s="514" customFormat="1" ht="140.25" x14ac:dyDescent="0.25">
      <c r="B215" s="477" t="str">
        <f>IF(Tabla1[[#This Row],[Código_Actividad]]="","",CONCATENATE(Tabla1[[#This Row],[POA]],".",Tabla1[[#This Row],[SRS]],".",Tabla1[[#This Row],[AREA]],".",Tabla1[[#This Row],[TIPO]]))</f>
        <v/>
      </c>
      <c r="C215" s="477" t="str">
        <f>IF(Tabla1[[#This Row],[Código_Actividad]]="","",'Formulario PPGR1'!#REF!)</f>
        <v/>
      </c>
      <c r="D215" s="477" t="str">
        <f>IF(Tabla1[[#This Row],[Código_Actividad]]="","",'Formulario PPGR1'!#REF!)</f>
        <v/>
      </c>
      <c r="E215" s="477" t="str">
        <f>IF(Tabla1[[#This Row],[Código_Actividad]]="","",'Formulario PPGR1'!#REF!)</f>
        <v/>
      </c>
      <c r="F215" s="477" t="str">
        <f>IF(Tabla1[[#This Row],[Código_Actividad]]="","",'Formulario PPGR1'!#REF!)</f>
        <v/>
      </c>
      <c r="G215" s="463"/>
      <c r="H215" s="418" t="str">
        <f>IFERROR(VLOOKUP(Tabla1[[#This Row],[Código_Actividad]],'Formulario PPGR2'!$H$7:$I$1048576,2,FALSE),"")</f>
        <v/>
      </c>
      <c r="I215" s="458">
        <v>4</v>
      </c>
      <c r="J215" s="543"/>
      <c r="K215" s="549" t="s">
        <v>1751</v>
      </c>
      <c r="L215" s="549"/>
      <c r="M215" s="475" t="str">
        <f>IFERROR(VLOOKUP($L215,Insumos!$D$2:$G$518,2,FALSE),"")</f>
        <v/>
      </c>
      <c r="N215" s="550"/>
      <c r="O215" s="476" t="str">
        <f>IFERROR(VLOOKUP($L215,Insumos!$D$2:$G$518,3,FALSE),"")</f>
        <v/>
      </c>
      <c r="P215" s="476" t="e">
        <f>+Tabla1[[#This Row],[Precio Unitario]]*Tabla1[[#This Row],[Cantidad de Insumos]]</f>
        <v>#VALUE!</v>
      </c>
      <c r="Q215" s="476" t="str">
        <f>IFERROR(VLOOKUP($L215,Insumos!$D$2:$G$518,4,FALSE),"")</f>
        <v/>
      </c>
      <c r="R215" s="475"/>
    </row>
    <row r="216" spans="2:20" s="514" customFormat="1" x14ac:dyDescent="0.25">
      <c r="B216" s="477" t="str">
        <f>IF(Tabla1[[#This Row],[Código_Actividad]]="","",CONCATENATE(Tabla1[[#This Row],[POA]],".",Tabla1[[#This Row],[SRS]],".",Tabla1[[#This Row],[AREA]],".",Tabla1[[#This Row],[TIPO]]))</f>
        <v/>
      </c>
      <c r="C216" s="477" t="str">
        <f>IF(Tabla1[[#This Row],[Código_Actividad]]="","",'Formulario PPGR1'!#REF!)</f>
        <v/>
      </c>
      <c r="D216" s="477" t="str">
        <f>IF(Tabla1[[#This Row],[Código_Actividad]]="","",'Formulario PPGR1'!#REF!)</f>
        <v/>
      </c>
      <c r="E216" s="477" t="str">
        <f>IF(Tabla1[[#This Row],[Código_Actividad]]="","",'Formulario PPGR1'!#REF!)</f>
        <v/>
      </c>
      <c r="F216" s="477" t="str">
        <f>IF(Tabla1[[#This Row],[Código_Actividad]]="","",'Formulario PPGR1'!#REF!)</f>
        <v/>
      </c>
      <c r="G216" s="463"/>
      <c r="H216" s="418" t="str">
        <f>IFERROR(VLOOKUP(Tabla1[[#This Row],[Código_Actividad]],'Formulario PPGR2'!$H$7:$I$1048576,2,FALSE),"")</f>
        <v/>
      </c>
      <c r="I216" s="458">
        <v>4</v>
      </c>
      <c r="J216" s="543"/>
      <c r="K216" s="459"/>
      <c r="L216" s="549"/>
      <c r="M216" s="475" t="str">
        <f>IFERROR(VLOOKUP($L216,Insumos!$D$2:$G$518,2,FALSE),"")</f>
        <v/>
      </c>
      <c r="N216" s="550"/>
      <c r="O216" s="476" t="str">
        <f>IFERROR(VLOOKUP($L216,Insumos!$D$2:$G$518,3,FALSE),"")</f>
        <v/>
      </c>
      <c r="P216" s="476" t="e">
        <f>+Tabla1[[#This Row],[Precio Unitario]]*Tabla1[[#This Row],[Cantidad de Insumos]]</f>
        <v>#VALUE!</v>
      </c>
      <c r="Q216" s="476" t="str">
        <f>IFERROR(VLOOKUP($L216,Insumos!$D$2:$G$518,4,FALSE),"")</f>
        <v/>
      </c>
      <c r="R216" s="475"/>
    </row>
    <row r="217" spans="2:20" s="514" customFormat="1" x14ac:dyDescent="0.25">
      <c r="B217" s="477" t="str">
        <f>IF(Tabla1[[#This Row],[Código_Actividad]]="","",CONCATENATE(Tabla1[[#This Row],[POA]],".",Tabla1[[#This Row],[SRS]],".",Tabla1[[#This Row],[AREA]],".",Tabla1[[#This Row],[TIPO]]))</f>
        <v/>
      </c>
      <c r="C217" s="477" t="str">
        <f>IF(Tabla1[[#This Row],[Código_Actividad]]="","",'Formulario PPGR1'!#REF!)</f>
        <v/>
      </c>
      <c r="D217" s="477" t="str">
        <f>IF(Tabla1[[#This Row],[Código_Actividad]]="","",'Formulario PPGR1'!#REF!)</f>
        <v/>
      </c>
      <c r="E217" s="477" t="str">
        <f>IF(Tabla1[[#This Row],[Código_Actividad]]="","",'Formulario PPGR1'!#REF!)</f>
        <v/>
      </c>
      <c r="F217" s="477" t="str">
        <f>IF(Tabla1[[#This Row],[Código_Actividad]]="","",'Formulario PPGR1'!#REF!)</f>
        <v/>
      </c>
      <c r="G217" s="463"/>
      <c r="H217" s="418" t="str">
        <f>IFERROR(VLOOKUP(Tabla1[[#This Row],[Código_Actividad]],'Formulario PPGR2'!$H$7:$I$1048576,2,FALSE),"")</f>
        <v/>
      </c>
      <c r="I217" s="458">
        <v>1</v>
      </c>
      <c r="J217" s="543"/>
      <c r="K217" s="461"/>
      <c r="L217" s="551"/>
      <c r="M217" s="475" t="str">
        <f>IFERROR(VLOOKUP($L217,Insumos!$D$2:$G$518,2,FALSE),"")</f>
        <v/>
      </c>
      <c r="N217" s="545"/>
      <c r="O217" s="476" t="str">
        <f>IFERROR(VLOOKUP($L217,Insumos!$D$2:$G$518,3,FALSE),"")</f>
        <v/>
      </c>
      <c r="P217" s="476" t="e">
        <f>+Tabla1[[#This Row],[Precio Unitario]]*Tabla1[[#This Row],[Cantidad de Insumos]]</f>
        <v>#VALUE!</v>
      </c>
      <c r="Q217" s="476" t="str">
        <f>IFERROR(VLOOKUP($L217,Insumos!$D$2:$G$518,4,FALSE),"")</f>
        <v/>
      </c>
      <c r="R217" s="475"/>
    </row>
    <row r="218" spans="2:20" s="514" customFormat="1" x14ac:dyDescent="0.25">
      <c r="B218" s="477" t="str">
        <f>IF(Tabla1[[#This Row],[Código_Actividad]]="","",CONCATENATE(Tabla1[[#This Row],[POA]],".",Tabla1[[#This Row],[SRS]],".",Tabla1[[#This Row],[AREA]],".",Tabla1[[#This Row],[TIPO]]))</f>
        <v/>
      </c>
      <c r="C218" s="477" t="str">
        <f>IF(Tabla1[[#This Row],[Código_Actividad]]="","",'Formulario PPGR1'!#REF!)</f>
        <v/>
      </c>
      <c r="D218" s="477" t="str">
        <f>IF(Tabla1[[#This Row],[Código_Actividad]]="","",'Formulario PPGR1'!#REF!)</f>
        <v/>
      </c>
      <c r="E218" s="477" t="str">
        <f>IF(Tabla1[[#This Row],[Código_Actividad]]="","",'Formulario PPGR1'!#REF!)</f>
        <v/>
      </c>
      <c r="F218" s="477" t="str">
        <f>IF(Tabla1[[#This Row],[Código_Actividad]]="","",'Formulario PPGR1'!#REF!)</f>
        <v/>
      </c>
      <c r="G218" s="463"/>
      <c r="H218" s="418" t="str">
        <f>IFERROR(VLOOKUP(Tabla1[[#This Row],[Código_Actividad]],'Formulario PPGR2'!$H$7:$I$1048576,2,FALSE),"")</f>
        <v/>
      </c>
      <c r="I218" s="458">
        <v>1</v>
      </c>
      <c r="J218" s="543"/>
      <c r="K218" s="461"/>
      <c r="L218" s="551"/>
      <c r="M218" s="475" t="str">
        <f>IFERROR(VLOOKUP($L218,Insumos!$D$2:$G$518,2,FALSE),"")</f>
        <v/>
      </c>
      <c r="N218" s="545"/>
      <c r="O218" s="476" t="str">
        <f>IFERROR(VLOOKUP($L218,Insumos!$D$2:$G$518,3,FALSE),"")</f>
        <v/>
      </c>
      <c r="P218" s="476" t="e">
        <f>+Tabla1[[#This Row],[Precio Unitario]]*Tabla1[[#This Row],[Cantidad de Insumos]]</f>
        <v>#VALUE!</v>
      </c>
      <c r="Q218" s="476" t="str">
        <f>IFERROR(VLOOKUP($L218,Insumos!$D$2:$G$518,4,FALSE),"")</f>
        <v/>
      </c>
      <c r="R218" s="475"/>
    </row>
    <row r="219" spans="2:20" s="514" customFormat="1" ht="140.25" x14ac:dyDescent="0.25">
      <c r="B219" s="477" t="str">
        <f>IF(Tabla1[[#This Row],[Código_Actividad]]="","",CONCATENATE(Tabla1[[#This Row],[POA]],".",Tabla1[[#This Row],[SRS]],".",Tabla1[[#This Row],[AREA]],".",Tabla1[[#This Row],[TIPO]]))</f>
        <v/>
      </c>
      <c r="C219" s="477" t="str">
        <f>IF(Tabla1[[#This Row],[Código_Actividad]]="","",'Formulario PPGR1'!#REF!)</f>
        <v/>
      </c>
      <c r="D219" s="477" t="str">
        <f>IF(Tabla1[[#This Row],[Código_Actividad]]="","",'Formulario PPGR1'!#REF!)</f>
        <v/>
      </c>
      <c r="E219" s="477" t="str">
        <f>IF(Tabla1[[#This Row],[Código_Actividad]]="","",'Formulario PPGR1'!#REF!)</f>
        <v/>
      </c>
      <c r="F219" s="477" t="str">
        <f>IF(Tabla1[[#This Row],[Código_Actividad]]="","",'Formulario PPGR1'!#REF!)</f>
        <v/>
      </c>
      <c r="G219" s="463"/>
      <c r="H219" s="418" t="str">
        <f>IFERROR(VLOOKUP(Tabla1[[#This Row],[Código_Actividad]],'Formulario PPGR2'!$H$7:$I$1048576,2,FALSE),"")</f>
        <v/>
      </c>
      <c r="I219" s="458">
        <v>4</v>
      </c>
      <c r="J219" s="543"/>
      <c r="K219" s="549" t="s">
        <v>1751</v>
      </c>
      <c r="L219" s="549"/>
      <c r="M219" s="475" t="str">
        <f>IFERROR(VLOOKUP($L219,Insumos!$D$2:$G$518,2,FALSE),"")</f>
        <v/>
      </c>
      <c r="N219" s="550"/>
      <c r="O219" s="476" t="str">
        <f>IFERROR(VLOOKUP($L219,Insumos!$D$2:$G$518,3,FALSE),"")</f>
        <v/>
      </c>
      <c r="P219" s="476" t="e">
        <f>+Tabla1[[#This Row],[Precio Unitario]]*Tabla1[[#This Row],[Cantidad de Insumos]]</f>
        <v>#VALUE!</v>
      </c>
      <c r="Q219" s="476" t="str">
        <f>IFERROR(VLOOKUP($L219,Insumos!$D$2:$G$518,4,FALSE),"")</f>
        <v/>
      </c>
      <c r="R219" s="475"/>
    </row>
    <row r="220" spans="2:20" s="514" customFormat="1" x14ac:dyDescent="0.25">
      <c r="B220" s="477" t="str">
        <f>IF(Tabla1[[#This Row],[Código_Actividad]]="","",CONCATENATE(Tabla1[[#This Row],[POA]],".",Tabla1[[#This Row],[SRS]],".",Tabla1[[#This Row],[AREA]],".",Tabla1[[#This Row],[TIPO]]))</f>
        <v/>
      </c>
      <c r="C220" s="477" t="str">
        <f>IF(Tabla1[[#This Row],[Código_Actividad]]="","",'Formulario PPGR1'!#REF!)</f>
        <v/>
      </c>
      <c r="D220" s="477" t="str">
        <f>IF(Tabla1[[#This Row],[Código_Actividad]]="","",'Formulario PPGR1'!#REF!)</f>
        <v/>
      </c>
      <c r="E220" s="477" t="str">
        <f>IF(Tabla1[[#This Row],[Código_Actividad]]="","",'Formulario PPGR1'!#REF!)</f>
        <v/>
      </c>
      <c r="F220" s="477" t="str">
        <f>IF(Tabla1[[#This Row],[Código_Actividad]]="","",'Formulario PPGR1'!#REF!)</f>
        <v/>
      </c>
      <c r="G220" s="463"/>
      <c r="H220" s="418" t="str">
        <f>IFERROR(VLOOKUP(Tabla1[[#This Row],[Código_Actividad]],'Formulario PPGR2'!$H$7:$I$1048576,2,FALSE),"")</f>
        <v/>
      </c>
      <c r="I220" s="458">
        <v>4</v>
      </c>
      <c r="J220" s="543"/>
      <c r="K220" s="459"/>
      <c r="L220" s="549"/>
      <c r="M220" s="475" t="str">
        <f>IFERROR(VLOOKUP($L220,Insumos!$D$2:$G$518,2,FALSE),"")</f>
        <v/>
      </c>
      <c r="N220" s="550"/>
      <c r="O220" s="476" t="str">
        <f>IFERROR(VLOOKUP($L220,Insumos!$D$2:$G$518,3,FALSE),"")</f>
        <v/>
      </c>
      <c r="P220" s="476" t="e">
        <f>+Tabla1[[#This Row],[Precio Unitario]]*Tabla1[[#This Row],[Cantidad de Insumos]]</f>
        <v>#VALUE!</v>
      </c>
      <c r="Q220" s="476" t="str">
        <f>IFERROR(VLOOKUP($L220,Insumos!$D$2:$G$518,4,FALSE),"")</f>
        <v/>
      </c>
      <c r="R220" s="475"/>
    </row>
    <row r="221" spans="2:20" s="514" customFormat="1" ht="63.75" x14ac:dyDescent="0.25">
      <c r="B221" s="477" t="str">
        <f>IF(Tabla1[[#This Row],[Código_Actividad]]="","",CONCATENATE(Tabla1[[#This Row],[POA]],".",Tabla1[[#This Row],[SRS]],".",Tabla1[[#This Row],[AREA]],".",Tabla1[[#This Row],[TIPO]]))</f>
        <v/>
      </c>
      <c r="C221" s="477" t="str">
        <f>IF(Tabla1[[#This Row],[Código_Actividad]]="","",'Formulario PPGR1'!#REF!)</f>
        <v/>
      </c>
      <c r="D221" s="477" t="str">
        <f>IF(Tabla1[[#This Row],[Código_Actividad]]="","",'Formulario PPGR1'!#REF!)</f>
        <v/>
      </c>
      <c r="E221" s="477" t="str">
        <f>IF(Tabla1[[#This Row],[Código_Actividad]]="","",'Formulario PPGR1'!#REF!)</f>
        <v/>
      </c>
      <c r="F221" s="477" t="str">
        <f>IF(Tabla1[[#This Row],[Código_Actividad]]="","",'Formulario PPGR1'!#REF!)</f>
        <v/>
      </c>
      <c r="G221" s="463"/>
      <c r="H221" s="418" t="str">
        <f>IFERROR(VLOOKUP(Tabla1[[#This Row],[Código_Actividad]],'Formulario PPGR2'!$H$7:$I$1048576,2,FALSE),"")</f>
        <v/>
      </c>
      <c r="I221" s="458">
        <v>4</v>
      </c>
      <c r="J221" s="551"/>
      <c r="K221" s="460" t="s">
        <v>714</v>
      </c>
      <c r="L221" s="551"/>
      <c r="M221" s="475" t="str">
        <f>IFERROR(VLOOKUP($L221,Insumos!$D$2:$G$518,2,FALSE),"")</f>
        <v/>
      </c>
      <c r="N221" s="552"/>
      <c r="O221" s="476" t="str">
        <f>IFERROR(VLOOKUP($L221,Insumos!$D$2:$G$518,3,FALSE),"")</f>
        <v/>
      </c>
      <c r="P221" s="476" t="e">
        <f>+Tabla1[[#This Row],[Precio Unitario]]*Tabla1[[#This Row],[Cantidad de Insumos]]</f>
        <v>#VALUE!</v>
      </c>
      <c r="Q221" s="476" t="str">
        <f>IFERROR(VLOOKUP($L221,Insumos!$D$2:$G$518,4,FALSE),"")</f>
        <v/>
      </c>
      <c r="R221" s="475"/>
    </row>
    <row r="222" spans="2:20" s="514" customFormat="1" ht="63.75" x14ac:dyDescent="0.25">
      <c r="B222" s="477" t="str">
        <f>IF(Tabla1[[#This Row],[Código_Actividad]]="","",CONCATENATE(Tabla1[[#This Row],[POA]],".",Tabla1[[#This Row],[SRS]],".",Tabla1[[#This Row],[AREA]],".",Tabla1[[#This Row],[TIPO]]))</f>
        <v/>
      </c>
      <c r="C222" s="477" t="str">
        <f>IF(Tabla1[[#This Row],[Código_Actividad]]="","",'Formulario PPGR1'!#REF!)</f>
        <v/>
      </c>
      <c r="D222" s="477" t="str">
        <f>IF(Tabla1[[#This Row],[Código_Actividad]]="","",'Formulario PPGR1'!#REF!)</f>
        <v/>
      </c>
      <c r="E222" s="477" t="str">
        <f>IF(Tabla1[[#This Row],[Código_Actividad]]="","",'Formulario PPGR1'!#REF!)</f>
        <v/>
      </c>
      <c r="F222" s="477" t="str">
        <f>IF(Tabla1[[#This Row],[Código_Actividad]]="","",'Formulario PPGR1'!#REF!)</f>
        <v/>
      </c>
      <c r="G222" s="463"/>
      <c r="H222" s="418" t="str">
        <f>IFERROR(VLOOKUP(Tabla1[[#This Row],[Código_Actividad]],'Formulario PPGR2'!$H$7:$I$1048576,2,FALSE),"")</f>
        <v/>
      </c>
      <c r="I222" s="458">
        <v>4</v>
      </c>
      <c r="J222" s="551"/>
      <c r="K222" s="460" t="s">
        <v>714</v>
      </c>
      <c r="L222" s="551"/>
      <c r="M222" s="475" t="str">
        <f>IFERROR(VLOOKUP($L222,Insumos!$D$2:$G$518,2,FALSE),"")</f>
        <v/>
      </c>
      <c r="N222" s="552"/>
      <c r="O222" s="476" t="str">
        <f>IFERROR(VLOOKUP($L222,Insumos!$D$2:$G$518,3,FALSE),"")</f>
        <v/>
      </c>
      <c r="P222" s="476" t="e">
        <f>+Tabla1[[#This Row],[Precio Unitario]]*Tabla1[[#This Row],[Cantidad de Insumos]]</f>
        <v>#VALUE!</v>
      </c>
      <c r="Q222" s="476" t="str">
        <f>IFERROR(VLOOKUP($L222,Insumos!$D$2:$G$518,4,FALSE),"")</f>
        <v/>
      </c>
      <c r="R222" s="475"/>
    </row>
    <row r="223" spans="2:20" s="514" customFormat="1" ht="38.25" x14ac:dyDescent="0.25">
      <c r="B223" s="477" t="str">
        <f>IF(Tabla1[[#This Row],[Código_Actividad]]="","",CONCATENATE(Tabla1[[#This Row],[POA]],".",Tabla1[[#This Row],[SRS]],".",Tabla1[[#This Row],[AREA]],".",Tabla1[[#This Row],[TIPO]]))</f>
        <v/>
      </c>
      <c r="C223" s="477" t="str">
        <f>IF(Tabla1[[#This Row],[Código_Actividad]]="","",'Formulario PPGR1'!#REF!)</f>
        <v/>
      </c>
      <c r="D223" s="477" t="str">
        <f>IF(Tabla1[[#This Row],[Código_Actividad]]="","",'Formulario PPGR1'!#REF!)</f>
        <v/>
      </c>
      <c r="E223" s="477" t="str">
        <f>IF(Tabla1[[#This Row],[Código_Actividad]]="","",'Formulario PPGR1'!#REF!)</f>
        <v/>
      </c>
      <c r="F223" s="477" t="str">
        <f>IF(Tabla1[[#This Row],[Código_Actividad]]="","",'Formulario PPGR1'!#REF!)</f>
        <v/>
      </c>
      <c r="G223" s="463"/>
      <c r="H223" s="418" t="str">
        <f>IFERROR(VLOOKUP(Tabla1[[#This Row],[Código_Actividad]],'Formulario PPGR2'!$H$7:$I$1048576,2,FALSE),"")</f>
        <v/>
      </c>
      <c r="I223" s="458">
        <v>4</v>
      </c>
      <c r="J223" s="551"/>
      <c r="K223" s="460" t="s">
        <v>1324</v>
      </c>
      <c r="L223" s="551"/>
      <c r="M223" s="475" t="str">
        <f>IFERROR(VLOOKUP($L223,Insumos!$D$2:$G$518,2,FALSE),"")</f>
        <v/>
      </c>
      <c r="N223" s="552"/>
      <c r="O223" s="476" t="str">
        <f>IFERROR(VLOOKUP($L223,Insumos!$D$2:$G$518,3,FALSE),"")</f>
        <v/>
      </c>
      <c r="P223" s="476" t="e">
        <f>+Tabla1[[#This Row],[Precio Unitario]]*Tabla1[[#This Row],[Cantidad de Insumos]]</f>
        <v>#VALUE!</v>
      </c>
      <c r="Q223" s="476" t="str">
        <f>IFERROR(VLOOKUP($L223,Insumos!$D$2:$G$518,4,FALSE),"")</f>
        <v/>
      </c>
      <c r="R223" s="475"/>
    </row>
    <row r="224" spans="2:20" s="514" customFormat="1" ht="25.5" x14ac:dyDescent="0.25">
      <c r="B224" s="477" t="str">
        <f>IF(Tabla1[[#This Row],[Código_Actividad]]="","",CONCATENATE(Tabla1[[#This Row],[POA]],".",Tabla1[[#This Row],[SRS]],".",Tabla1[[#This Row],[AREA]],".",Tabla1[[#This Row],[TIPO]]))</f>
        <v/>
      </c>
      <c r="C224" s="477" t="str">
        <f>IF(Tabla1[[#This Row],[Código_Actividad]]="","",'Formulario PPGR1'!#REF!)</f>
        <v/>
      </c>
      <c r="D224" s="477" t="str">
        <f>IF(Tabla1[[#This Row],[Código_Actividad]]="","",'Formulario PPGR1'!#REF!)</f>
        <v/>
      </c>
      <c r="E224" s="477" t="str">
        <f>IF(Tabla1[[#This Row],[Código_Actividad]]="","",'Formulario PPGR1'!#REF!)</f>
        <v/>
      </c>
      <c r="F224" s="477" t="str">
        <f>IF(Tabla1[[#This Row],[Código_Actividad]]="","",'Formulario PPGR1'!#REF!)</f>
        <v/>
      </c>
      <c r="G224" s="463"/>
      <c r="H224" s="418" t="str">
        <f>IFERROR(VLOOKUP(Tabla1[[#This Row],[Código_Actividad]],'Formulario PPGR2'!$H$7:$I$1048576,2,FALSE),"")</f>
        <v/>
      </c>
      <c r="I224" s="458">
        <v>4</v>
      </c>
      <c r="J224" s="551"/>
      <c r="K224" s="460" t="s">
        <v>1013</v>
      </c>
      <c r="L224" s="551"/>
      <c r="M224" s="475" t="str">
        <f>IFERROR(VLOOKUP($L224,Insumos!$D$2:$G$518,2,FALSE),"")</f>
        <v/>
      </c>
      <c r="N224" s="552"/>
      <c r="O224" s="476" t="str">
        <f>IFERROR(VLOOKUP($L224,Insumos!$D$2:$G$518,3,FALSE),"")</f>
        <v/>
      </c>
      <c r="P224" s="476" t="e">
        <f>+Tabla1[[#This Row],[Precio Unitario]]*Tabla1[[#This Row],[Cantidad de Insumos]]</f>
        <v>#VALUE!</v>
      </c>
      <c r="Q224" s="476" t="str">
        <f>IFERROR(VLOOKUP($L224,Insumos!$D$2:$G$518,4,FALSE),"")</f>
        <v/>
      </c>
      <c r="R224" s="475"/>
    </row>
    <row r="225" spans="2:18" s="514" customFormat="1" ht="38.25" x14ac:dyDescent="0.25">
      <c r="B225" s="477" t="str">
        <f>IF(Tabla1[[#This Row],[Código_Actividad]]="","",CONCATENATE(Tabla1[[#This Row],[POA]],".",Tabla1[[#This Row],[SRS]],".",Tabla1[[#This Row],[AREA]],".",Tabla1[[#This Row],[TIPO]]))</f>
        <v/>
      </c>
      <c r="C225" s="477" t="str">
        <f>IF(Tabla1[[#This Row],[Código_Actividad]]="","",'Formulario PPGR1'!#REF!)</f>
        <v/>
      </c>
      <c r="D225" s="477" t="str">
        <f>IF(Tabla1[[#This Row],[Código_Actividad]]="","",'Formulario PPGR1'!#REF!)</f>
        <v/>
      </c>
      <c r="E225" s="477" t="str">
        <f>IF(Tabla1[[#This Row],[Código_Actividad]]="","",'Formulario PPGR1'!#REF!)</f>
        <v/>
      </c>
      <c r="F225" s="477" t="str">
        <f>IF(Tabla1[[#This Row],[Código_Actividad]]="","",'Formulario PPGR1'!#REF!)</f>
        <v/>
      </c>
      <c r="G225" s="463"/>
      <c r="H225" s="418" t="str">
        <f>IFERROR(VLOOKUP(Tabla1[[#This Row],[Código_Actividad]],'Formulario PPGR2'!$H$7:$I$1048576,2,FALSE),"")</f>
        <v/>
      </c>
      <c r="I225" s="458">
        <v>4</v>
      </c>
      <c r="J225" s="551"/>
      <c r="K225" s="460" t="s">
        <v>1324</v>
      </c>
      <c r="L225" s="551"/>
      <c r="M225" s="475" t="str">
        <f>IFERROR(VLOOKUP($L225,Insumos!$D$2:$G$518,2,FALSE),"")</f>
        <v/>
      </c>
      <c r="N225" s="552"/>
      <c r="O225" s="476" t="str">
        <f>IFERROR(VLOOKUP($L225,Insumos!$D$2:$G$518,3,FALSE),"")</f>
        <v/>
      </c>
      <c r="P225" s="476" t="e">
        <f>+Tabla1[[#This Row],[Precio Unitario]]*Tabla1[[#This Row],[Cantidad de Insumos]]</f>
        <v>#VALUE!</v>
      </c>
      <c r="Q225" s="476" t="str">
        <f>IFERROR(VLOOKUP($L225,Insumos!$D$2:$G$518,4,FALSE),"")</f>
        <v/>
      </c>
      <c r="R225" s="475"/>
    </row>
    <row r="226" spans="2:18" s="514" customFormat="1" ht="25.5" x14ac:dyDescent="0.25">
      <c r="B226" s="477" t="str">
        <f>IF(Tabla1[[#This Row],[Código_Actividad]]="","",CONCATENATE(Tabla1[[#This Row],[POA]],".",Tabla1[[#This Row],[SRS]],".",Tabla1[[#This Row],[AREA]],".",Tabla1[[#This Row],[TIPO]]))</f>
        <v/>
      </c>
      <c r="C226" s="477" t="str">
        <f>IF(Tabla1[[#This Row],[Código_Actividad]]="","",'Formulario PPGR1'!#REF!)</f>
        <v/>
      </c>
      <c r="D226" s="477" t="str">
        <f>IF(Tabla1[[#This Row],[Código_Actividad]]="","",'Formulario PPGR1'!#REF!)</f>
        <v/>
      </c>
      <c r="E226" s="477" t="str">
        <f>IF(Tabla1[[#This Row],[Código_Actividad]]="","",'Formulario PPGR1'!#REF!)</f>
        <v/>
      </c>
      <c r="F226" s="477" t="str">
        <f>IF(Tabla1[[#This Row],[Código_Actividad]]="","",'Formulario PPGR1'!#REF!)</f>
        <v/>
      </c>
      <c r="G226" s="463"/>
      <c r="H226" s="418" t="str">
        <f>IFERROR(VLOOKUP(Tabla1[[#This Row],[Código_Actividad]],'Formulario PPGR2'!$H$7:$I$1048576,2,FALSE),"")</f>
        <v/>
      </c>
      <c r="I226" s="458">
        <v>4</v>
      </c>
      <c r="J226" s="551"/>
      <c r="K226" s="460" t="s">
        <v>872</v>
      </c>
      <c r="L226" s="551"/>
      <c r="M226" s="475" t="str">
        <f>IFERROR(VLOOKUP($L226,Insumos!$D$2:$G$518,2,FALSE),"")</f>
        <v/>
      </c>
      <c r="N226" s="552"/>
      <c r="O226" s="476" t="str">
        <f>IFERROR(VLOOKUP($L226,Insumos!$D$2:$G$518,3,FALSE),"")</f>
        <v/>
      </c>
      <c r="P226" s="476" t="e">
        <f>+Tabla1[[#This Row],[Precio Unitario]]*Tabla1[[#This Row],[Cantidad de Insumos]]</f>
        <v>#VALUE!</v>
      </c>
      <c r="Q226" s="476" t="str">
        <f>IFERROR(VLOOKUP($L226,Insumos!$D$2:$G$518,4,FALSE),"")</f>
        <v/>
      </c>
      <c r="R226" s="475"/>
    </row>
    <row r="227" spans="2:18" s="514" customFormat="1" x14ac:dyDescent="0.25">
      <c r="B227" s="477" t="str">
        <f>IF(Tabla1[[#This Row],[Código_Actividad]]="","",CONCATENATE(Tabla1[[#This Row],[POA]],".",Tabla1[[#This Row],[SRS]],".",Tabla1[[#This Row],[AREA]],".",Tabla1[[#This Row],[TIPO]]))</f>
        <v/>
      </c>
      <c r="C227" s="477" t="str">
        <f>IF(Tabla1[[#This Row],[Código_Actividad]]="","",'Formulario PPGR1'!#REF!)</f>
        <v/>
      </c>
      <c r="D227" s="477" t="str">
        <f>IF(Tabla1[[#This Row],[Código_Actividad]]="","",'Formulario PPGR1'!#REF!)</f>
        <v/>
      </c>
      <c r="E227" s="477" t="str">
        <f>IF(Tabla1[[#This Row],[Código_Actividad]]="","",'Formulario PPGR1'!#REF!)</f>
        <v/>
      </c>
      <c r="F227" s="477" t="str">
        <f>IF(Tabla1[[#This Row],[Código_Actividad]]="","",'Formulario PPGR1'!#REF!)</f>
        <v/>
      </c>
      <c r="G227" s="463"/>
      <c r="H227" s="418" t="str">
        <f>IFERROR(VLOOKUP(Tabla1[[#This Row],[Código_Actividad]],'Formulario PPGR2'!$H$7:$I$1048576,2,FALSE),"")</f>
        <v/>
      </c>
      <c r="I227" s="458">
        <v>4</v>
      </c>
      <c r="J227" s="543"/>
      <c r="K227" s="459"/>
      <c r="L227" s="549"/>
      <c r="M227" s="475" t="str">
        <f>IFERROR(VLOOKUP($L227,Insumos!$D$2:$G$518,2,FALSE),"")</f>
        <v/>
      </c>
      <c r="N227" s="550"/>
      <c r="O227" s="476" t="str">
        <f>IFERROR(VLOOKUP($L227,Insumos!$D$2:$G$518,3,FALSE),"")</f>
        <v/>
      </c>
      <c r="P227" s="476" t="e">
        <f>+Tabla1[[#This Row],[Precio Unitario]]*Tabla1[[#This Row],[Cantidad de Insumos]]</f>
        <v>#VALUE!</v>
      </c>
      <c r="Q227" s="476" t="str">
        <f>IFERROR(VLOOKUP($L227,Insumos!$D$2:$G$518,4,FALSE),"")</f>
        <v/>
      </c>
      <c r="R227" s="475"/>
    </row>
    <row r="228" spans="2:18" s="514" customFormat="1" x14ac:dyDescent="0.25">
      <c r="B228" s="477" t="str">
        <f>IF(Tabla1[[#This Row],[Código_Actividad]]="","",CONCATENATE(Tabla1[[#This Row],[POA]],".",Tabla1[[#This Row],[SRS]],".",Tabla1[[#This Row],[AREA]],".",Tabla1[[#This Row],[TIPO]]))</f>
        <v/>
      </c>
      <c r="C228" s="477" t="str">
        <f>IF(Tabla1[[#This Row],[Código_Actividad]]="","",'Formulario PPGR1'!#REF!)</f>
        <v/>
      </c>
      <c r="D228" s="477" t="str">
        <f>IF(Tabla1[[#This Row],[Código_Actividad]]="","",'Formulario PPGR1'!#REF!)</f>
        <v/>
      </c>
      <c r="E228" s="477" t="str">
        <f>IF(Tabla1[[#This Row],[Código_Actividad]]="","",'Formulario PPGR1'!#REF!)</f>
        <v/>
      </c>
      <c r="F228" s="477" t="str">
        <f>IF(Tabla1[[#This Row],[Código_Actividad]]="","",'Formulario PPGR1'!#REF!)</f>
        <v/>
      </c>
      <c r="G228" s="463"/>
      <c r="H228" s="418" t="str">
        <f>IFERROR(VLOOKUP(Tabla1[[#This Row],[Código_Actividad]],'Formulario PPGR2'!$H$7:$I$1048576,2,FALSE),"")</f>
        <v/>
      </c>
      <c r="I228" s="458">
        <v>4</v>
      </c>
      <c r="J228" s="543"/>
      <c r="K228" s="461" t="str">
        <f>IFERROR(VLOOKUP($J228,[8]LSIns!$B$5:$C$45,2,FALSE),"")</f>
        <v/>
      </c>
      <c r="L228" s="543"/>
      <c r="M228" s="475" t="str">
        <f>IFERROR(VLOOKUP($L228,Insumos!$D$2:$G$518,2,FALSE),"")</f>
        <v/>
      </c>
      <c r="N228" s="545"/>
      <c r="O228" s="476" t="str">
        <f>IFERROR(VLOOKUP($L228,Insumos!$D$2:$G$518,3,FALSE),"")</f>
        <v/>
      </c>
      <c r="P228" s="476" t="e">
        <f>+Tabla1[[#This Row],[Precio Unitario]]*Tabla1[[#This Row],[Cantidad de Insumos]]</f>
        <v>#VALUE!</v>
      </c>
      <c r="Q228" s="476" t="str">
        <f>IFERROR(VLOOKUP($L228,Insumos!$D$2:$G$518,4,FALSE),"")</f>
        <v/>
      </c>
      <c r="R228" s="475"/>
    </row>
    <row r="229" spans="2:18" s="514" customFormat="1" ht="63.75" x14ac:dyDescent="0.25">
      <c r="B229" s="477" t="str">
        <f>IF(Tabla1[[#This Row],[Código_Actividad]]="","",CONCATENATE(Tabla1[[#This Row],[POA]],".",Tabla1[[#This Row],[SRS]],".",Tabla1[[#This Row],[AREA]],".",Tabla1[[#This Row],[TIPO]]))</f>
        <v/>
      </c>
      <c r="C229" s="477" t="str">
        <f>IF(Tabla1[[#This Row],[Código_Actividad]]="","",'Formulario PPGR1'!#REF!)</f>
        <v/>
      </c>
      <c r="D229" s="477" t="str">
        <f>IF(Tabla1[[#This Row],[Código_Actividad]]="","",'Formulario PPGR1'!#REF!)</f>
        <v/>
      </c>
      <c r="E229" s="477" t="str">
        <f>IF(Tabla1[[#This Row],[Código_Actividad]]="","",'Formulario PPGR1'!#REF!)</f>
        <v/>
      </c>
      <c r="F229" s="477" t="str">
        <f>IF(Tabla1[[#This Row],[Código_Actividad]]="","",'Formulario PPGR1'!#REF!)</f>
        <v/>
      </c>
      <c r="G229" s="463"/>
      <c r="H229" s="418" t="str">
        <f>IFERROR(VLOOKUP(Tabla1[[#This Row],[Código_Actividad]],'Formulario PPGR2'!$H$7:$I$1048576,2,FALSE),"")</f>
        <v/>
      </c>
      <c r="I229" s="458">
        <v>4</v>
      </c>
      <c r="J229" s="551"/>
      <c r="K229" s="460" t="s">
        <v>714</v>
      </c>
      <c r="L229" s="551"/>
      <c r="M229" s="475" t="str">
        <f>IFERROR(VLOOKUP($L229,Insumos!$D$2:$G$518,2,FALSE),"")</f>
        <v/>
      </c>
      <c r="N229" s="552"/>
      <c r="O229" s="476" t="str">
        <f>IFERROR(VLOOKUP($L229,Insumos!$D$2:$G$518,3,FALSE),"")</f>
        <v/>
      </c>
      <c r="P229" s="476" t="e">
        <f>+Tabla1[[#This Row],[Precio Unitario]]*Tabla1[[#This Row],[Cantidad de Insumos]]</f>
        <v>#VALUE!</v>
      </c>
      <c r="Q229" s="476" t="str">
        <f>IFERROR(VLOOKUP($L229,Insumos!$D$2:$G$518,4,FALSE),"")</f>
        <v/>
      </c>
      <c r="R229" s="475"/>
    </row>
    <row r="230" spans="2:18" s="514" customFormat="1" ht="63.75" x14ac:dyDescent="0.25">
      <c r="B230" s="477" t="str">
        <f>IF(Tabla1[[#This Row],[Código_Actividad]]="","",CONCATENATE(Tabla1[[#This Row],[POA]],".",Tabla1[[#This Row],[SRS]],".",Tabla1[[#This Row],[AREA]],".",Tabla1[[#This Row],[TIPO]]))</f>
        <v/>
      </c>
      <c r="C230" s="477" t="str">
        <f>IF(Tabla1[[#This Row],[Código_Actividad]]="","",'Formulario PPGR1'!#REF!)</f>
        <v/>
      </c>
      <c r="D230" s="477" t="str">
        <f>IF(Tabla1[[#This Row],[Código_Actividad]]="","",'Formulario PPGR1'!#REF!)</f>
        <v/>
      </c>
      <c r="E230" s="477" t="str">
        <f>IF(Tabla1[[#This Row],[Código_Actividad]]="","",'Formulario PPGR1'!#REF!)</f>
        <v/>
      </c>
      <c r="F230" s="477" t="str">
        <f>IF(Tabla1[[#This Row],[Código_Actividad]]="","",'Formulario PPGR1'!#REF!)</f>
        <v/>
      </c>
      <c r="G230" s="463"/>
      <c r="H230" s="418" t="str">
        <f>IFERROR(VLOOKUP(Tabla1[[#This Row],[Código_Actividad]],'Formulario PPGR2'!$H$7:$I$1048576,2,FALSE),"")</f>
        <v/>
      </c>
      <c r="I230" s="458">
        <v>4</v>
      </c>
      <c r="J230" s="551"/>
      <c r="K230" s="460" t="s">
        <v>714</v>
      </c>
      <c r="L230" s="551"/>
      <c r="M230" s="475" t="str">
        <f>IFERROR(VLOOKUP($L230,Insumos!$D$2:$G$518,2,FALSE),"")</f>
        <v/>
      </c>
      <c r="N230" s="552"/>
      <c r="O230" s="476" t="str">
        <f>IFERROR(VLOOKUP($L230,Insumos!$D$2:$G$518,3,FALSE),"")</f>
        <v/>
      </c>
      <c r="P230" s="476" t="e">
        <f>+Tabla1[[#This Row],[Precio Unitario]]*Tabla1[[#This Row],[Cantidad de Insumos]]</f>
        <v>#VALUE!</v>
      </c>
      <c r="Q230" s="476" t="str">
        <f>IFERROR(VLOOKUP($L230,Insumos!$D$2:$G$518,4,FALSE),"")</f>
        <v/>
      </c>
      <c r="R230" s="475"/>
    </row>
    <row r="231" spans="2:18" s="514" customFormat="1" x14ac:dyDescent="0.25">
      <c r="B231" s="477" t="str">
        <f>IF(Tabla1[[#This Row],[Código_Actividad]]="","",CONCATENATE(Tabla1[[#This Row],[POA]],".",Tabla1[[#This Row],[SRS]],".",Tabla1[[#This Row],[AREA]],".",Tabla1[[#This Row],[TIPO]]))</f>
        <v/>
      </c>
      <c r="C231" s="477" t="str">
        <f>IF(Tabla1[[#This Row],[Código_Actividad]]="","",'Formulario PPGR1'!#REF!)</f>
        <v/>
      </c>
      <c r="D231" s="477" t="str">
        <f>IF(Tabla1[[#This Row],[Código_Actividad]]="","",'Formulario PPGR1'!#REF!)</f>
        <v/>
      </c>
      <c r="E231" s="477" t="str">
        <f>IF(Tabla1[[#This Row],[Código_Actividad]]="","",'Formulario PPGR1'!#REF!)</f>
        <v/>
      </c>
      <c r="F231" s="477" t="str">
        <f>IF(Tabla1[[#This Row],[Código_Actividad]]="","",'Formulario PPGR1'!#REF!)</f>
        <v/>
      </c>
      <c r="G231" s="463"/>
      <c r="H231" s="418" t="str">
        <f>IFERROR(VLOOKUP(Tabla1[[#This Row],[Código_Actividad]],'Formulario PPGR2'!$H$7:$I$1048576,2,FALSE),"")</f>
        <v/>
      </c>
      <c r="I231" s="458">
        <v>4</v>
      </c>
      <c r="J231" s="543"/>
      <c r="K231" s="461" t="str">
        <f>IFERROR(VLOOKUP($J231,[8]LSIns!$B$5:$C$45,2,FALSE),"")</f>
        <v/>
      </c>
      <c r="L231" s="543"/>
      <c r="M231" s="475" t="str">
        <f>IFERROR(VLOOKUP($L231,Insumos!$D$2:$G$518,2,FALSE),"")</f>
        <v/>
      </c>
      <c r="N231" s="545"/>
      <c r="O231" s="476" t="str">
        <f>IFERROR(VLOOKUP($L231,Insumos!$D$2:$G$518,3,FALSE),"")</f>
        <v/>
      </c>
      <c r="P231" s="476" t="e">
        <f>+Tabla1[[#This Row],[Precio Unitario]]*Tabla1[[#This Row],[Cantidad de Insumos]]</f>
        <v>#VALUE!</v>
      </c>
      <c r="Q231" s="476" t="str">
        <f>IFERROR(VLOOKUP($L231,Insumos!$D$2:$G$518,4,FALSE),"")</f>
        <v/>
      </c>
      <c r="R231" s="475"/>
    </row>
    <row r="232" spans="2:18" s="514" customFormat="1" ht="140.25" x14ac:dyDescent="0.25">
      <c r="B232" s="477" t="str">
        <f>IF(Tabla1[[#This Row],[Código_Actividad]]="","",CONCATENATE(Tabla1[[#This Row],[POA]],".",Tabla1[[#This Row],[SRS]],".",Tabla1[[#This Row],[AREA]],".",Tabla1[[#This Row],[TIPO]]))</f>
        <v/>
      </c>
      <c r="C232" s="477" t="str">
        <f>IF(Tabla1[[#This Row],[Código_Actividad]]="","",'Formulario PPGR1'!#REF!)</f>
        <v/>
      </c>
      <c r="D232" s="477" t="str">
        <f>IF(Tabla1[[#This Row],[Código_Actividad]]="","",'Formulario PPGR1'!#REF!)</f>
        <v/>
      </c>
      <c r="E232" s="477" t="str">
        <f>IF(Tabla1[[#This Row],[Código_Actividad]]="","",'Formulario PPGR1'!#REF!)</f>
        <v/>
      </c>
      <c r="F232" s="477" t="str">
        <f>IF(Tabla1[[#This Row],[Código_Actividad]]="","",'Formulario PPGR1'!#REF!)</f>
        <v/>
      </c>
      <c r="G232" s="463"/>
      <c r="H232" s="418" t="str">
        <f>IFERROR(VLOOKUP(Tabla1[[#This Row],[Código_Actividad]],'Formulario PPGR2'!$H$7:$I$1048576,2,FALSE),"")</f>
        <v/>
      </c>
      <c r="I232" s="458">
        <v>1</v>
      </c>
      <c r="J232" s="543"/>
      <c r="K232" s="549" t="s">
        <v>1751</v>
      </c>
      <c r="L232" s="549"/>
      <c r="M232" s="475" t="str">
        <f>IFERROR(VLOOKUP($L232,Insumos!$D$2:$G$518,2,FALSE),"")</f>
        <v/>
      </c>
      <c r="N232" s="550"/>
      <c r="O232" s="476" t="str">
        <f>IFERROR(VLOOKUP($L232,Insumos!$D$2:$G$518,3,FALSE),"")</f>
        <v/>
      </c>
      <c r="P232" s="476" t="e">
        <f>+Tabla1[[#This Row],[Precio Unitario]]*Tabla1[[#This Row],[Cantidad de Insumos]]</f>
        <v>#VALUE!</v>
      </c>
      <c r="Q232" s="476" t="str">
        <f>IFERROR(VLOOKUP($L232,Insumos!$D$2:$G$518,4,FALSE),"")</f>
        <v/>
      </c>
      <c r="R232" s="475"/>
    </row>
    <row r="233" spans="2:18" s="514" customFormat="1" x14ac:dyDescent="0.25">
      <c r="B233" s="477" t="str">
        <f>IF(Tabla1[[#This Row],[Código_Actividad]]="","",CONCATENATE(Tabla1[[#This Row],[POA]],".",Tabla1[[#This Row],[SRS]],".",Tabla1[[#This Row],[AREA]],".",Tabla1[[#This Row],[TIPO]]))</f>
        <v/>
      </c>
      <c r="C233" s="477" t="str">
        <f>IF(Tabla1[[#This Row],[Código_Actividad]]="","",'Formulario PPGR1'!#REF!)</f>
        <v/>
      </c>
      <c r="D233" s="477" t="str">
        <f>IF(Tabla1[[#This Row],[Código_Actividad]]="","",'Formulario PPGR1'!#REF!)</f>
        <v/>
      </c>
      <c r="E233" s="477" t="str">
        <f>IF(Tabla1[[#This Row],[Código_Actividad]]="","",'Formulario PPGR1'!#REF!)</f>
        <v/>
      </c>
      <c r="F233" s="477" t="str">
        <f>IF(Tabla1[[#This Row],[Código_Actividad]]="","",'Formulario PPGR1'!#REF!)</f>
        <v/>
      </c>
      <c r="G233" s="463"/>
      <c r="H233" s="418" t="str">
        <f>IFERROR(VLOOKUP(Tabla1[[#This Row],[Código_Actividad]],'Formulario PPGR2'!$H$7:$I$1048576,2,FALSE),"")</f>
        <v/>
      </c>
      <c r="I233" s="458">
        <v>1</v>
      </c>
      <c r="J233" s="543"/>
      <c r="K233" s="459"/>
      <c r="L233" s="549"/>
      <c r="M233" s="475" t="str">
        <f>IFERROR(VLOOKUP($L233,Insumos!$D$2:$G$518,2,FALSE),"")</f>
        <v/>
      </c>
      <c r="N233" s="550"/>
      <c r="O233" s="476" t="str">
        <f>IFERROR(VLOOKUP($L233,Insumos!$D$2:$G$518,3,FALSE),"")</f>
        <v/>
      </c>
      <c r="P233" s="476" t="e">
        <f>+Tabla1[[#This Row],[Precio Unitario]]*Tabla1[[#This Row],[Cantidad de Insumos]]</f>
        <v>#VALUE!</v>
      </c>
      <c r="Q233" s="476" t="str">
        <f>IFERROR(VLOOKUP($L233,Insumos!$D$2:$G$518,4,FALSE),"")</f>
        <v/>
      </c>
      <c r="R233" s="475"/>
    </row>
    <row r="234" spans="2:18" s="514" customFormat="1" ht="140.25" x14ac:dyDescent="0.25">
      <c r="B234" s="477" t="str">
        <f>IF(Tabla1[[#This Row],[Código_Actividad]]="","",CONCATENATE(Tabla1[[#This Row],[POA]],".",Tabla1[[#This Row],[SRS]],".",Tabla1[[#This Row],[AREA]],".",Tabla1[[#This Row],[TIPO]]))</f>
        <v/>
      </c>
      <c r="C234" s="477" t="str">
        <f>IF(Tabla1[[#This Row],[Código_Actividad]]="","",'Formulario PPGR1'!#REF!)</f>
        <v/>
      </c>
      <c r="D234" s="477" t="str">
        <f>IF(Tabla1[[#This Row],[Código_Actividad]]="","",'Formulario PPGR1'!#REF!)</f>
        <v/>
      </c>
      <c r="E234" s="477" t="str">
        <f>IF(Tabla1[[#This Row],[Código_Actividad]]="","",'Formulario PPGR1'!#REF!)</f>
        <v/>
      </c>
      <c r="F234" s="477" t="str">
        <f>IF(Tabla1[[#This Row],[Código_Actividad]]="","",'Formulario PPGR1'!#REF!)</f>
        <v/>
      </c>
      <c r="G234" s="463"/>
      <c r="H234" s="418" t="str">
        <f>IFERROR(VLOOKUP(Tabla1[[#This Row],[Código_Actividad]],'Formulario PPGR2'!$H$7:$I$1048576,2,FALSE),"")</f>
        <v/>
      </c>
      <c r="I234" s="458">
        <v>4</v>
      </c>
      <c r="J234" s="543"/>
      <c r="K234" s="549" t="s">
        <v>1751</v>
      </c>
      <c r="L234" s="549"/>
      <c r="M234" s="475" t="str">
        <f>IFERROR(VLOOKUP($L234,Insumos!$D$2:$G$518,2,FALSE),"")</f>
        <v/>
      </c>
      <c r="N234" s="550"/>
      <c r="O234" s="476" t="str">
        <f>IFERROR(VLOOKUP($L234,Insumos!$D$2:$G$518,3,FALSE),"")</f>
        <v/>
      </c>
      <c r="P234" s="476" t="e">
        <f>+Tabla1[[#This Row],[Precio Unitario]]*Tabla1[[#This Row],[Cantidad de Insumos]]</f>
        <v>#VALUE!</v>
      </c>
      <c r="Q234" s="476" t="str">
        <f>IFERROR(VLOOKUP($L234,Insumos!$D$2:$G$518,4,FALSE),"")</f>
        <v/>
      </c>
      <c r="R234" s="475"/>
    </row>
    <row r="235" spans="2:18" s="514" customFormat="1" x14ac:dyDescent="0.25">
      <c r="B235" s="477" t="str">
        <f>IF(Tabla1[[#This Row],[Código_Actividad]]="","",CONCATENATE(Tabla1[[#This Row],[POA]],".",Tabla1[[#This Row],[SRS]],".",Tabla1[[#This Row],[AREA]],".",Tabla1[[#This Row],[TIPO]]))</f>
        <v/>
      </c>
      <c r="C235" s="477" t="str">
        <f>IF(Tabla1[[#This Row],[Código_Actividad]]="","",'Formulario PPGR1'!#REF!)</f>
        <v/>
      </c>
      <c r="D235" s="477" t="str">
        <f>IF(Tabla1[[#This Row],[Código_Actividad]]="","",'Formulario PPGR1'!#REF!)</f>
        <v/>
      </c>
      <c r="E235" s="477" t="str">
        <f>IF(Tabla1[[#This Row],[Código_Actividad]]="","",'Formulario PPGR1'!#REF!)</f>
        <v/>
      </c>
      <c r="F235" s="477" t="str">
        <f>IF(Tabla1[[#This Row],[Código_Actividad]]="","",'Formulario PPGR1'!#REF!)</f>
        <v/>
      </c>
      <c r="G235" s="463"/>
      <c r="H235" s="418" t="str">
        <f>IFERROR(VLOOKUP(Tabla1[[#This Row],[Código_Actividad]],'Formulario PPGR2'!$H$7:$I$1048576,2,FALSE),"")</f>
        <v/>
      </c>
      <c r="I235" s="458">
        <v>4</v>
      </c>
      <c r="J235" s="543"/>
      <c r="K235" s="459"/>
      <c r="L235" s="549"/>
      <c r="M235" s="475" t="str">
        <f>IFERROR(VLOOKUP($L235,Insumos!$D$2:$G$518,2,FALSE),"")</f>
        <v/>
      </c>
      <c r="N235" s="550"/>
      <c r="O235" s="476" t="str">
        <f>IFERROR(VLOOKUP($L235,Insumos!$D$2:$G$518,3,FALSE),"")</f>
        <v/>
      </c>
      <c r="P235" s="476" t="e">
        <f>+Tabla1[[#This Row],[Precio Unitario]]*Tabla1[[#This Row],[Cantidad de Insumos]]</f>
        <v>#VALUE!</v>
      </c>
      <c r="Q235" s="476" t="str">
        <f>IFERROR(VLOOKUP($L235,Insumos!$D$2:$G$518,4,FALSE),"")</f>
        <v/>
      </c>
      <c r="R235" s="475"/>
    </row>
    <row r="236" spans="2:18" s="514" customFormat="1" ht="63.75" x14ac:dyDescent="0.25">
      <c r="B236" s="477" t="str">
        <f>IF(Tabla1[[#This Row],[Código_Actividad]]="","",CONCATENATE(Tabla1[[#This Row],[POA]],".",Tabla1[[#This Row],[SRS]],".",Tabla1[[#This Row],[AREA]],".",Tabla1[[#This Row],[TIPO]]))</f>
        <v/>
      </c>
      <c r="C236" s="477" t="str">
        <f>IF(Tabla1[[#This Row],[Código_Actividad]]="","",'Formulario PPGR1'!#REF!)</f>
        <v/>
      </c>
      <c r="D236" s="477" t="str">
        <f>IF(Tabla1[[#This Row],[Código_Actividad]]="","",'Formulario PPGR1'!#REF!)</f>
        <v/>
      </c>
      <c r="E236" s="477" t="str">
        <f>IF(Tabla1[[#This Row],[Código_Actividad]]="","",'Formulario PPGR1'!#REF!)</f>
        <v/>
      </c>
      <c r="F236" s="477" t="str">
        <f>IF(Tabla1[[#This Row],[Código_Actividad]]="","",'Formulario PPGR1'!#REF!)</f>
        <v/>
      </c>
      <c r="G236" s="463"/>
      <c r="H236" s="418" t="str">
        <f>IFERROR(VLOOKUP(Tabla1[[#This Row],[Código_Actividad]],'Formulario PPGR2'!$H$7:$I$1048576,2,FALSE),"")</f>
        <v/>
      </c>
      <c r="I236" s="458">
        <v>1</v>
      </c>
      <c r="J236" s="551"/>
      <c r="K236" s="460" t="s">
        <v>714</v>
      </c>
      <c r="L236" s="551"/>
      <c r="M236" s="475" t="str">
        <f>IFERROR(VLOOKUP($L236,Insumos!$D$2:$G$518,2,FALSE),"")</f>
        <v/>
      </c>
      <c r="N236" s="552"/>
      <c r="O236" s="476" t="str">
        <f>IFERROR(VLOOKUP($L236,Insumos!$D$2:$G$518,3,FALSE),"")</f>
        <v/>
      </c>
      <c r="P236" s="476" t="e">
        <f>+Tabla1[[#This Row],[Precio Unitario]]*Tabla1[[#This Row],[Cantidad de Insumos]]</f>
        <v>#VALUE!</v>
      </c>
      <c r="Q236" s="476" t="str">
        <f>IFERROR(VLOOKUP($L236,Insumos!$D$2:$G$518,4,FALSE),"")</f>
        <v/>
      </c>
      <c r="R236" s="475"/>
    </row>
    <row r="237" spans="2:18" s="514" customFormat="1" ht="63.75" x14ac:dyDescent="0.25">
      <c r="B237" s="477" t="str">
        <f>IF(Tabla1[[#This Row],[Código_Actividad]]="","",CONCATENATE(Tabla1[[#This Row],[POA]],".",Tabla1[[#This Row],[SRS]],".",Tabla1[[#This Row],[AREA]],".",Tabla1[[#This Row],[TIPO]]))</f>
        <v/>
      </c>
      <c r="C237" s="477" t="str">
        <f>IF(Tabla1[[#This Row],[Código_Actividad]]="","",'Formulario PPGR1'!#REF!)</f>
        <v/>
      </c>
      <c r="D237" s="477" t="str">
        <f>IF(Tabla1[[#This Row],[Código_Actividad]]="","",'Formulario PPGR1'!#REF!)</f>
        <v/>
      </c>
      <c r="E237" s="477" t="str">
        <f>IF(Tabla1[[#This Row],[Código_Actividad]]="","",'Formulario PPGR1'!#REF!)</f>
        <v/>
      </c>
      <c r="F237" s="477" t="str">
        <f>IF(Tabla1[[#This Row],[Código_Actividad]]="","",'Formulario PPGR1'!#REF!)</f>
        <v/>
      </c>
      <c r="G237" s="463"/>
      <c r="H237" s="418" t="str">
        <f>IFERROR(VLOOKUP(Tabla1[[#This Row],[Código_Actividad]],'Formulario PPGR2'!$H$7:$I$1048576,2,FALSE),"")</f>
        <v/>
      </c>
      <c r="I237" s="458">
        <v>1</v>
      </c>
      <c r="J237" s="551"/>
      <c r="K237" s="460" t="s">
        <v>714</v>
      </c>
      <c r="L237" s="551"/>
      <c r="M237" s="475" t="str">
        <f>IFERROR(VLOOKUP($L237,Insumos!$D$2:$G$518,2,FALSE),"")</f>
        <v/>
      </c>
      <c r="N237" s="552"/>
      <c r="O237" s="476" t="str">
        <f>IFERROR(VLOOKUP($L237,Insumos!$D$2:$G$518,3,FALSE),"")</f>
        <v/>
      </c>
      <c r="P237" s="476" t="e">
        <f>+Tabla1[[#This Row],[Precio Unitario]]*Tabla1[[#This Row],[Cantidad de Insumos]]</f>
        <v>#VALUE!</v>
      </c>
      <c r="Q237" s="476" t="str">
        <f>IFERROR(VLOOKUP($L237,Insumos!$D$2:$G$518,4,FALSE),"")</f>
        <v/>
      </c>
      <c r="R237" s="475"/>
    </row>
    <row r="238" spans="2:18" s="514" customFormat="1" ht="140.25" x14ac:dyDescent="0.25">
      <c r="B238" s="477" t="str">
        <f>IF(Tabla1[[#This Row],[Código_Actividad]]="","",CONCATENATE(Tabla1[[#This Row],[POA]],".",Tabla1[[#This Row],[SRS]],".",Tabla1[[#This Row],[AREA]],".",Tabla1[[#This Row],[TIPO]]))</f>
        <v/>
      </c>
      <c r="C238" s="477" t="str">
        <f>IF(Tabla1[[#This Row],[Código_Actividad]]="","",'Formulario PPGR1'!#REF!)</f>
        <v/>
      </c>
      <c r="D238" s="477" t="str">
        <f>IF(Tabla1[[#This Row],[Código_Actividad]]="","",'Formulario PPGR1'!#REF!)</f>
        <v/>
      </c>
      <c r="E238" s="477" t="str">
        <f>IF(Tabla1[[#This Row],[Código_Actividad]]="","",'Formulario PPGR1'!#REF!)</f>
        <v/>
      </c>
      <c r="F238" s="477" t="str">
        <f>IF(Tabla1[[#This Row],[Código_Actividad]]="","",'Formulario PPGR1'!#REF!)</f>
        <v/>
      </c>
      <c r="G238" s="463"/>
      <c r="H238" s="418" t="str">
        <f>IFERROR(VLOOKUP(Tabla1[[#This Row],[Código_Actividad]],'Formulario PPGR2'!$H$7:$I$1048576,2,FALSE),"")</f>
        <v/>
      </c>
      <c r="I238" s="458">
        <v>1</v>
      </c>
      <c r="J238" s="543"/>
      <c r="K238" s="549" t="s">
        <v>1751</v>
      </c>
      <c r="L238" s="549"/>
      <c r="M238" s="475" t="str">
        <f>IFERROR(VLOOKUP($L238,Insumos!$D$2:$G$518,2,FALSE),"")</f>
        <v/>
      </c>
      <c r="N238" s="550"/>
      <c r="O238" s="476" t="str">
        <f>IFERROR(VLOOKUP($L238,Insumos!$D$2:$G$518,3,FALSE),"")</f>
        <v/>
      </c>
      <c r="P238" s="476" t="e">
        <f>+Tabla1[[#This Row],[Precio Unitario]]*Tabla1[[#This Row],[Cantidad de Insumos]]</f>
        <v>#VALUE!</v>
      </c>
      <c r="Q238" s="476" t="str">
        <f>IFERROR(VLOOKUP($L238,Insumos!$D$2:$G$518,4,FALSE),"")</f>
        <v/>
      </c>
      <c r="R238" s="475"/>
    </row>
    <row r="239" spans="2:18" s="514" customFormat="1" x14ac:dyDescent="0.25">
      <c r="B239" s="477" t="str">
        <f>IF(Tabla1[[#This Row],[Código_Actividad]]="","",CONCATENATE(Tabla1[[#This Row],[POA]],".",Tabla1[[#This Row],[SRS]],".",Tabla1[[#This Row],[AREA]],".",Tabla1[[#This Row],[TIPO]]))</f>
        <v/>
      </c>
      <c r="C239" s="477" t="str">
        <f>IF(Tabla1[[#This Row],[Código_Actividad]]="","",'Formulario PPGR1'!#REF!)</f>
        <v/>
      </c>
      <c r="D239" s="477" t="str">
        <f>IF(Tabla1[[#This Row],[Código_Actividad]]="","",'Formulario PPGR1'!#REF!)</f>
        <v/>
      </c>
      <c r="E239" s="477" t="str">
        <f>IF(Tabla1[[#This Row],[Código_Actividad]]="","",'Formulario PPGR1'!#REF!)</f>
        <v/>
      </c>
      <c r="F239" s="477" t="str">
        <f>IF(Tabla1[[#This Row],[Código_Actividad]]="","",'Formulario PPGR1'!#REF!)</f>
        <v/>
      </c>
      <c r="G239" s="463"/>
      <c r="H239" s="418" t="str">
        <f>IFERROR(VLOOKUP(Tabla1[[#This Row],[Código_Actividad]],'Formulario PPGR2'!$H$7:$I$1048576,2,FALSE),"")</f>
        <v/>
      </c>
      <c r="I239" s="458">
        <v>1</v>
      </c>
      <c r="J239" s="543"/>
      <c r="K239" s="459"/>
      <c r="L239" s="549"/>
      <c r="M239" s="475" t="str">
        <f>IFERROR(VLOOKUP($L239,Insumos!$D$2:$G$518,2,FALSE),"")</f>
        <v/>
      </c>
      <c r="N239" s="550"/>
      <c r="O239" s="476" t="str">
        <f>IFERROR(VLOOKUP($L239,Insumos!$D$2:$G$518,3,FALSE),"")</f>
        <v/>
      </c>
      <c r="P239" s="476" t="e">
        <f>+Tabla1[[#This Row],[Precio Unitario]]*Tabla1[[#This Row],[Cantidad de Insumos]]</f>
        <v>#VALUE!</v>
      </c>
      <c r="Q239" s="476" t="str">
        <f>IFERROR(VLOOKUP($L239,Insumos!$D$2:$G$518,4,FALSE),"")</f>
        <v/>
      </c>
      <c r="R239" s="475"/>
    </row>
    <row r="240" spans="2:18" s="514" customFormat="1" x14ac:dyDescent="0.25">
      <c r="B240" s="477" t="str">
        <f>IF(Tabla1[[#This Row],[Código_Actividad]]="","",CONCATENATE(Tabla1[[#This Row],[POA]],".",Tabla1[[#This Row],[SRS]],".",Tabla1[[#This Row],[AREA]],".",Tabla1[[#This Row],[TIPO]]))</f>
        <v/>
      </c>
      <c r="C240" s="477" t="str">
        <f>IF(Tabla1[[#This Row],[Código_Actividad]]="","",'Formulario PPGR1'!#REF!)</f>
        <v/>
      </c>
      <c r="D240" s="477" t="str">
        <f>IF(Tabla1[[#This Row],[Código_Actividad]]="","",'Formulario PPGR1'!#REF!)</f>
        <v/>
      </c>
      <c r="E240" s="477" t="str">
        <f>IF(Tabla1[[#This Row],[Código_Actividad]]="","",'Formulario PPGR1'!#REF!)</f>
        <v/>
      </c>
      <c r="F240" s="477" t="str">
        <f>IF(Tabla1[[#This Row],[Código_Actividad]]="","",'Formulario PPGR1'!#REF!)</f>
        <v/>
      </c>
      <c r="G240" s="463"/>
      <c r="H240" s="418" t="str">
        <f>IFERROR(VLOOKUP(Tabla1[[#This Row],[Código_Actividad]],'Formulario PPGR2'!$H$7:$I$1048576,2,FALSE),"")</f>
        <v/>
      </c>
      <c r="I240" s="458">
        <v>1</v>
      </c>
      <c r="J240" s="543"/>
      <c r="K240" s="461"/>
      <c r="L240" s="543"/>
      <c r="M240" s="475" t="str">
        <f>IFERROR(VLOOKUP($L240,Insumos!$D$2:$G$518,2,FALSE),"")</f>
        <v/>
      </c>
      <c r="N240" s="545"/>
      <c r="O240" s="476" t="str">
        <f>IFERROR(VLOOKUP($L240,Insumos!$D$2:$G$518,3,FALSE),"")</f>
        <v/>
      </c>
      <c r="P240" s="476" t="e">
        <f>+Tabla1[[#This Row],[Precio Unitario]]*Tabla1[[#This Row],[Cantidad de Insumos]]</f>
        <v>#VALUE!</v>
      </c>
      <c r="Q240" s="476" t="str">
        <f>IFERROR(VLOOKUP($L240,Insumos!$D$2:$G$518,4,FALSE),"")</f>
        <v/>
      </c>
      <c r="R240" s="475"/>
    </row>
    <row r="241" spans="2:18" s="514" customFormat="1" x14ac:dyDescent="0.25">
      <c r="B241" s="477" t="str">
        <f>IF(Tabla1[[#This Row],[Código_Actividad]]="","",CONCATENATE(Tabla1[[#This Row],[POA]],".",Tabla1[[#This Row],[SRS]],".",Tabla1[[#This Row],[AREA]],".",Tabla1[[#This Row],[TIPO]]))</f>
        <v/>
      </c>
      <c r="C241" s="477" t="str">
        <f>IF(Tabla1[[#This Row],[Código_Actividad]]="","",'Formulario PPGR1'!#REF!)</f>
        <v/>
      </c>
      <c r="D241" s="477" t="str">
        <f>IF(Tabla1[[#This Row],[Código_Actividad]]="","",'Formulario PPGR1'!#REF!)</f>
        <v/>
      </c>
      <c r="E241" s="477" t="str">
        <f>IF(Tabla1[[#This Row],[Código_Actividad]]="","",'Formulario PPGR1'!#REF!)</f>
        <v/>
      </c>
      <c r="F241" s="477" t="str">
        <f>IF(Tabla1[[#This Row],[Código_Actividad]]="","",'Formulario PPGR1'!#REF!)</f>
        <v/>
      </c>
      <c r="G241" s="463"/>
      <c r="H241" s="418" t="str">
        <f>IFERROR(VLOOKUP(Tabla1[[#This Row],[Código_Actividad]],'Formulario PPGR2'!$H$7:$I$1048576,2,FALSE),"")</f>
        <v/>
      </c>
      <c r="I241" s="458">
        <v>1</v>
      </c>
      <c r="J241" s="543"/>
      <c r="K241" s="461"/>
      <c r="L241" s="543"/>
      <c r="M241" s="475" t="str">
        <f>IFERROR(VLOOKUP($L241,Insumos!$D$2:$G$518,2,FALSE),"")</f>
        <v/>
      </c>
      <c r="N241" s="545"/>
      <c r="O241" s="476" t="str">
        <f>IFERROR(VLOOKUP($L241,Insumos!$D$2:$G$518,3,FALSE),"")</f>
        <v/>
      </c>
      <c r="P241" s="476" t="e">
        <f>+Tabla1[[#This Row],[Precio Unitario]]*Tabla1[[#This Row],[Cantidad de Insumos]]</f>
        <v>#VALUE!</v>
      </c>
      <c r="Q241" s="476" t="str">
        <f>IFERROR(VLOOKUP($L241,Insumos!$D$2:$G$518,4,FALSE),"")</f>
        <v/>
      </c>
      <c r="R241" s="475"/>
    </row>
    <row r="242" spans="2:18" s="514" customFormat="1" x14ac:dyDescent="0.25">
      <c r="B242" s="477" t="str">
        <f>IF(Tabla1[[#This Row],[Código_Actividad]]="","",CONCATENATE(Tabla1[[#This Row],[POA]],".",Tabla1[[#This Row],[SRS]],".",Tabla1[[#This Row],[AREA]],".",Tabla1[[#This Row],[TIPO]]))</f>
        <v/>
      </c>
      <c r="C242" s="477" t="str">
        <f>IF(Tabla1[[#This Row],[Código_Actividad]]="","",'Formulario PPGR1'!#REF!)</f>
        <v/>
      </c>
      <c r="D242" s="477" t="str">
        <f>IF(Tabla1[[#This Row],[Código_Actividad]]="","",'Formulario PPGR1'!#REF!)</f>
        <v/>
      </c>
      <c r="E242" s="477" t="str">
        <f>IF(Tabla1[[#This Row],[Código_Actividad]]="","",'Formulario PPGR1'!#REF!)</f>
        <v/>
      </c>
      <c r="F242" s="477" t="str">
        <f>IF(Tabla1[[#This Row],[Código_Actividad]]="","",'Formulario PPGR1'!#REF!)</f>
        <v/>
      </c>
      <c r="G242" s="463"/>
      <c r="H242" s="418" t="str">
        <f>IFERROR(VLOOKUP(Tabla1[[#This Row],[Código_Actividad]],'Formulario PPGR2'!$H$7:$I$1048576,2,FALSE),"")</f>
        <v/>
      </c>
      <c r="I242" s="458">
        <v>1</v>
      </c>
      <c r="J242" s="543"/>
      <c r="K242" s="461" t="str">
        <f>IFERROR(VLOOKUP($J242,[8]LSIns!$B$5:$C$45,2,FALSE),"")</f>
        <v/>
      </c>
      <c r="L242" s="543"/>
      <c r="M242" s="475" t="str">
        <f>IFERROR(VLOOKUP($L242,Insumos!$D$2:$G$518,2,FALSE),"")</f>
        <v/>
      </c>
      <c r="N242" s="552"/>
      <c r="O242" s="476" t="str">
        <f>IFERROR(VLOOKUP($L242,Insumos!$D$2:$G$518,3,FALSE),"")</f>
        <v/>
      </c>
      <c r="P242" s="476" t="e">
        <f>+Tabla1[[#This Row],[Precio Unitario]]*Tabla1[[#This Row],[Cantidad de Insumos]]</f>
        <v>#VALUE!</v>
      </c>
      <c r="Q242" s="476" t="str">
        <f>IFERROR(VLOOKUP($L242,Insumos!$D$2:$G$518,4,FALSE),"")</f>
        <v/>
      </c>
      <c r="R242" s="475"/>
    </row>
    <row r="243" spans="2:18" s="514" customFormat="1" x14ac:dyDescent="0.25">
      <c r="B243" s="477" t="str">
        <f>IF(Tabla1[[#This Row],[Código_Actividad]]="","",CONCATENATE(Tabla1[[#This Row],[POA]],".",Tabla1[[#This Row],[SRS]],".",Tabla1[[#This Row],[AREA]],".",Tabla1[[#This Row],[TIPO]]))</f>
        <v/>
      </c>
      <c r="C243" s="477" t="str">
        <f>IF(Tabla1[[#This Row],[Código_Actividad]]="","",'Formulario PPGR1'!#REF!)</f>
        <v/>
      </c>
      <c r="D243" s="477" t="str">
        <f>IF(Tabla1[[#This Row],[Código_Actividad]]="","",'Formulario PPGR1'!#REF!)</f>
        <v/>
      </c>
      <c r="E243" s="477" t="str">
        <f>IF(Tabla1[[#This Row],[Código_Actividad]]="","",'Formulario PPGR1'!#REF!)</f>
        <v/>
      </c>
      <c r="F243" s="477" t="str">
        <f>IF(Tabla1[[#This Row],[Código_Actividad]]="","",'Formulario PPGR1'!#REF!)</f>
        <v/>
      </c>
      <c r="G243" s="463"/>
      <c r="H243" s="418" t="str">
        <f>IFERROR(VLOOKUP(Tabla1[[#This Row],[Código_Actividad]],'Formulario PPGR2'!$H$7:$I$1048576,2,FALSE),"")</f>
        <v/>
      </c>
      <c r="I243" s="458">
        <v>1</v>
      </c>
      <c r="J243" s="543"/>
      <c r="K243" s="461" t="str">
        <f>IFERROR(VLOOKUP($J243,[8]LSIns!$B$5:$C$45,2,FALSE),"")</f>
        <v/>
      </c>
      <c r="L243" s="543"/>
      <c r="M243" s="475" t="str">
        <f>IFERROR(VLOOKUP($L243,Insumos!$D$2:$G$518,2,FALSE),"")</f>
        <v/>
      </c>
      <c r="N243" s="545"/>
      <c r="O243" s="476" t="str">
        <f>IFERROR(VLOOKUP($L243,Insumos!$D$2:$G$518,3,FALSE),"")</f>
        <v/>
      </c>
      <c r="P243" s="476" t="e">
        <f>+Tabla1[[#This Row],[Precio Unitario]]*Tabla1[[#This Row],[Cantidad de Insumos]]</f>
        <v>#VALUE!</v>
      </c>
      <c r="Q243" s="476" t="str">
        <f>IFERROR(VLOOKUP($L243,Insumos!$D$2:$G$518,4,FALSE),"")</f>
        <v/>
      </c>
      <c r="R243" s="475"/>
    </row>
    <row r="244" spans="2:18" s="514" customFormat="1" ht="140.25" x14ac:dyDescent="0.25">
      <c r="B244" s="477" t="str">
        <f>IF(Tabla1[[#This Row],[Código_Actividad]]="","",CONCATENATE(Tabla1[[#This Row],[POA]],".",Tabla1[[#This Row],[SRS]],".",Tabla1[[#This Row],[AREA]],".",Tabla1[[#This Row],[TIPO]]))</f>
        <v/>
      </c>
      <c r="C244" s="477" t="str">
        <f>IF(Tabla1[[#This Row],[Código_Actividad]]="","",'Formulario PPGR1'!#REF!)</f>
        <v/>
      </c>
      <c r="D244" s="477" t="str">
        <f>IF(Tabla1[[#This Row],[Código_Actividad]]="","",'Formulario PPGR1'!#REF!)</f>
        <v/>
      </c>
      <c r="E244" s="477" t="str">
        <f>IF(Tabla1[[#This Row],[Código_Actividad]]="","",'Formulario PPGR1'!#REF!)</f>
        <v/>
      </c>
      <c r="F244" s="477" t="str">
        <f>IF(Tabla1[[#This Row],[Código_Actividad]]="","",'Formulario PPGR1'!#REF!)</f>
        <v/>
      </c>
      <c r="G244" s="463"/>
      <c r="H244" s="418" t="str">
        <f>IFERROR(VLOOKUP(Tabla1[[#This Row],[Código_Actividad]],'Formulario PPGR2'!$H$7:$I$1048576,2,FALSE),"")</f>
        <v/>
      </c>
      <c r="I244" s="458">
        <v>1</v>
      </c>
      <c r="J244" s="543"/>
      <c r="K244" s="549" t="s">
        <v>1751</v>
      </c>
      <c r="L244" s="549"/>
      <c r="M244" s="475" t="str">
        <f>IFERROR(VLOOKUP($L244,Insumos!$D$2:$G$518,2,FALSE),"")</f>
        <v/>
      </c>
      <c r="N244" s="550"/>
      <c r="O244" s="476" t="str">
        <f>IFERROR(VLOOKUP($L244,Insumos!$D$2:$G$518,3,FALSE),"")</f>
        <v/>
      </c>
      <c r="P244" s="476" t="e">
        <f>+Tabla1[[#This Row],[Precio Unitario]]*Tabla1[[#This Row],[Cantidad de Insumos]]</f>
        <v>#VALUE!</v>
      </c>
      <c r="Q244" s="476" t="str">
        <f>IFERROR(VLOOKUP($L244,Insumos!$D$2:$G$518,4,FALSE),"")</f>
        <v/>
      </c>
      <c r="R244" s="475"/>
    </row>
    <row r="245" spans="2:18" s="514" customFormat="1" x14ac:dyDescent="0.25">
      <c r="B245" s="477" t="str">
        <f>IF(Tabla1[[#This Row],[Código_Actividad]]="","",CONCATENATE(Tabla1[[#This Row],[POA]],".",Tabla1[[#This Row],[SRS]],".",Tabla1[[#This Row],[AREA]],".",Tabla1[[#This Row],[TIPO]]))</f>
        <v/>
      </c>
      <c r="C245" s="477" t="str">
        <f>IF(Tabla1[[#This Row],[Código_Actividad]]="","",'Formulario PPGR1'!#REF!)</f>
        <v/>
      </c>
      <c r="D245" s="477" t="str">
        <f>IF(Tabla1[[#This Row],[Código_Actividad]]="","",'Formulario PPGR1'!#REF!)</f>
        <v/>
      </c>
      <c r="E245" s="477" t="str">
        <f>IF(Tabla1[[#This Row],[Código_Actividad]]="","",'Formulario PPGR1'!#REF!)</f>
        <v/>
      </c>
      <c r="F245" s="477" t="str">
        <f>IF(Tabla1[[#This Row],[Código_Actividad]]="","",'Formulario PPGR1'!#REF!)</f>
        <v/>
      </c>
      <c r="G245" s="463"/>
      <c r="H245" s="418" t="str">
        <f>IFERROR(VLOOKUP(Tabla1[[#This Row],[Código_Actividad]],'Formulario PPGR2'!$H$7:$I$1048576,2,FALSE),"")</f>
        <v/>
      </c>
      <c r="I245" s="458">
        <v>1</v>
      </c>
      <c r="J245" s="543"/>
      <c r="K245" s="459"/>
      <c r="L245" s="549"/>
      <c r="M245" s="475" t="str">
        <f>IFERROR(VLOOKUP($L245,Insumos!$D$2:$G$518,2,FALSE),"")</f>
        <v/>
      </c>
      <c r="N245" s="550"/>
      <c r="O245" s="476" t="str">
        <f>IFERROR(VLOOKUP($L245,Insumos!$D$2:$G$518,3,FALSE),"")</f>
        <v/>
      </c>
      <c r="P245" s="476" t="e">
        <f>+Tabla1[[#This Row],[Precio Unitario]]*Tabla1[[#This Row],[Cantidad de Insumos]]</f>
        <v>#VALUE!</v>
      </c>
      <c r="Q245" s="476" t="str">
        <f>IFERROR(VLOOKUP($L245,Insumos!$D$2:$G$518,4,FALSE),"")</f>
        <v/>
      </c>
      <c r="R245" s="475"/>
    </row>
    <row r="246" spans="2:18" s="514" customFormat="1" x14ac:dyDescent="0.25">
      <c r="B246" s="477" t="str">
        <f>IF(Tabla1[[#This Row],[Código_Actividad]]="","",CONCATENATE(Tabla1[[#This Row],[POA]],".",Tabla1[[#This Row],[SRS]],".",Tabla1[[#This Row],[AREA]],".",Tabla1[[#This Row],[TIPO]]))</f>
        <v/>
      </c>
      <c r="C246" s="477" t="str">
        <f>IF(Tabla1[[#This Row],[Código_Actividad]]="","",'Formulario PPGR1'!#REF!)</f>
        <v/>
      </c>
      <c r="D246" s="477" t="str">
        <f>IF(Tabla1[[#This Row],[Código_Actividad]]="","",'Formulario PPGR1'!#REF!)</f>
        <v/>
      </c>
      <c r="E246" s="477" t="str">
        <f>IF(Tabla1[[#This Row],[Código_Actividad]]="","",'Formulario PPGR1'!#REF!)</f>
        <v/>
      </c>
      <c r="F246" s="477" t="str">
        <f>IF(Tabla1[[#This Row],[Código_Actividad]]="","",'Formulario PPGR1'!#REF!)</f>
        <v/>
      </c>
      <c r="G246" s="463"/>
      <c r="H246" s="418" t="str">
        <f>IFERROR(VLOOKUP(Tabla1[[#This Row],[Código_Actividad]],'Formulario PPGR2'!$H$7:$I$1048576,2,FALSE),"")</f>
        <v/>
      </c>
      <c r="I246" s="458">
        <v>1</v>
      </c>
      <c r="J246" s="543"/>
      <c r="K246" s="459"/>
      <c r="L246" s="549"/>
      <c r="M246" s="475" t="str">
        <f>IFERROR(VLOOKUP($L246,Insumos!$D$2:$G$518,2,FALSE),"")</f>
        <v/>
      </c>
      <c r="N246" s="550"/>
      <c r="O246" s="476" t="str">
        <f>IFERROR(VLOOKUP($L246,Insumos!$D$2:$G$518,3,FALSE),"")</f>
        <v/>
      </c>
      <c r="P246" s="476" t="e">
        <f>+Tabla1[[#This Row],[Precio Unitario]]*Tabla1[[#This Row],[Cantidad de Insumos]]</f>
        <v>#VALUE!</v>
      </c>
      <c r="Q246" s="476" t="str">
        <f>IFERROR(VLOOKUP($L246,Insumos!$D$2:$G$518,4,FALSE),"")</f>
        <v/>
      </c>
      <c r="R246" s="475"/>
    </row>
    <row r="247" spans="2:18" s="514" customFormat="1" ht="63.75" x14ac:dyDescent="0.25">
      <c r="B247" s="477" t="str">
        <f>IF(Tabla1[[#This Row],[Código_Actividad]]="","",CONCATENATE(Tabla1[[#This Row],[POA]],".",Tabla1[[#This Row],[SRS]],".",Tabla1[[#This Row],[AREA]],".",Tabla1[[#This Row],[TIPO]]))</f>
        <v/>
      </c>
      <c r="C247" s="477" t="str">
        <f>IF(Tabla1[[#This Row],[Código_Actividad]]="","",'Formulario PPGR1'!#REF!)</f>
        <v/>
      </c>
      <c r="D247" s="477" t="str">
        <f>IF(Tabla1[[#This Row],[Código_Actividad]]="","",'Formulario PPGR1'!#REF!)</f>
        <v/>
      </c>
      <c r="E247" s="477" t="str">
        <f>IF(Tabla1[[#This Row],[Código_Actividad]]="","",'Formulario PPGR1'!#REF!)</f>
        <v/>
      </c>
      <c r="F247" s="477" t="str">
        <f>IF(Tabla1[[#This Row],[Código_Actividad]]="","",'Formulario PPGR1'!#REF!)</f>
        <v/>
      </c>
      <c r="G247" s="463"/>
      <c r="H247" s="418" t="str">
        <f>IFERROR(VLOOKUP(Tabla1[[#This Row],[Código_Actividad]],'Formulario PPGR2'!$H$7:$I$1048576,2,FALSE),"")</f>
        <v/>
      </c>
      <c r="I247" s="458">
        <v>1</v>
      </c>
      <c r="J247" s="551"/>
      <c r="K247" s="460" t="s">
        <v>714</v>
      </c>
      <c r="L247" s="551"/>
      <c r="M247" s="475" t="str">
        <f>IFERROR(VLOOKUP($L247,Insumos!$D$2:$G$518,2,FALSE),"")</f>
        <v/>
      </c>
      <c r="N247" s="552"/>
      <c r="O247" s="476" t="str">
        <f>IFERROR(VLOOKUP($L247,Insumos!$D$2:$G$518,3,FALSE),"")</f>
        <v/>
      </c>
      <c r="P247" s="476" t="e">
        <f>+Tabla1[[#This Row],[Precio Unitario]]*Tabla1[[#This Row],[Cantidad de Insumos]]</f>
        <v>#VALUE!</v>
      </c>
      <c r="Q247" s="476" t="str">
        <f>IFERROR(VLOOKUP($L247,Insumos!$D$2:$G$518,4,FALSE),"")</f>
        <v/>
      </c>
      <c r="R247" s="475"/>
    </row>
    <row r="248" spans="2:18" s="514" customFormat="1" ht="140.25" x14ac:dyDescent="0.25">
      <c r="B248" s="477" t="str">
        <f>IF(Tabla1[[#This Row],[Código_Actividad]]="","",CONCATENATE(Tabla1[[#This Row],[POA]],".",Tabla1[[#This Row],[SRS]],".",Tabla1[[#This Row],[AREA]],".",Tabla1[[#This Row],[TIPO]]))</f>
        <v/>
      </c>
      <c r="C248" s="477" t="str">
        <f>IF(Tabla1[[#This Row],[Código_Actividad]]="","",'Formulario PPGR1'!#REF!)</f>
        <v/>
      </c>
      <c r="D248" s="477" t="str">
        <f>IF(Tabla1[[#This Row],[Código_Actividad]]="","",'Formulario PPGR1'!#REF!)</f>
        <v/>
      </c>
      <c r="E248" s="477" t="str">
        <f>IF(Tabla1[[#This Row],[Código_Actividad]]="","",'Formulario PPGR1'!#REF!)</f>
        <v/>
      </c>
      <c r="F248" s="477" t="str">
        <f>IF(Tabla1[[#This Row],[Código_Actividad]]="","",'Formulario PPGR1'!#REF!)</f>
        <v/>
      </c>
      <c r="G248" s="463"/>
      <c r="H248" s="418" t="str">
        <f>IFERROR(VLOOKUP(Tabla1[[#This Row],[Código_Actividad]],'Formulario PPGR2'!$H$7:$I$1048576,2,FALSE),"")</f>
        <v/>
      </c>
      <c r="I248" s="458">
        <v>1</v>
      </c>
      <c r="J248" s="543"/>
      <c r="K248" s="549" t="s">
        <v>1751</v>
      </c>
      <c r="L248" s="549"/>
      <c r="M248" s="475" t="str">
        <f>IFERROR(VLOOKUP($L248,Insumos!$D$2:$G$518,2,FALSE),"")</f>
        <v/>
      </c>
      <c r="N248" s="550"/>
      <c r="O248" s="476" t="str">
        <f>IFERROR(VLOOKUP($L248,Insumos!$D$2:$G$518,3,FALSE),"")</f>
        <v/>
      </c>
      <c r="P248" s="476" t="e">
        <f>+Tabla1[[#This Row],[Precio Unitario]]*Tabla1[[#This Row],[Cantidad de Insumos]]</f>
        <v>#VALUE!</v>
      </c>
      <c r="Q248" s="476" t="str">
        <f>IFERROR(VLOOKUP($L248,Insumos!$D$2:$G$518,4,FALSE),"")</f>
        <v/>
      </c>
      <c r="R248" s="475"/>
    </row>
    <row r="249" spans="2:18" s="514" customFormat="1" x14ac:dyDescent="0.25">
      <c r="B249" s="477" t="str">
        <f>IF(Tabla1[[#This Row],[Código_Actividad]]="","",CONCATENATE(Tabla1[[#This Row],[POA]],".",Tabla1[[#This Row],[SRS]],".",Tabla1[[#This Row],[AREA]],".",Tabla1[[#This Row],[TIPO]]))</f>
        <v/>
      </c>
      <c r="C249" s="477" t="str">
        <f>IF(Tabla1[[#This Row],[Código_Actividad]]="","",'Formulario PPGR1'!#REF!)</f>
        <v/>
      </c>
      <c r="D249" s="477" t="str">
        <f>IF(Tabla1[[#This Row],[Código_Actividad]]="","",'Formulario PPGR1'!#REF!)</f>
        <v/>
      </c>
      <c r="E249" s="477" t="str">
        <f>IF(Tabla1[[#This Row],[Código_Actividad]]="","",'Formulario PPGR1'!#REF!)</f>
        <v/>
      </c>
      <c r="F249" s="477" t="str">
        <f>IF(Tabla1[[#This Row],[Código_Actividad]]="","",'Formulario PPGR1'!#REF!)</f>
        <v/>
      </c>
      <c r="G249" s="463"/>
      <c r="H249" s="418" t="str">
        <f>IFERROR(VLOOKUP(Tabla1[[#This Row],[Código_Actividad]],'Formulario PPGR2'!$H$7:$I$1048576,2,FALSE),"")</f>
        <v/>
      </c>
      <c r="I249" s="458">
        <v>1</v>
      </c>
      <c r="J249" s="543"/>
      <c r="K249" s="459"/>
      <c r="L249" s="549"/>
      <c r="M249" s="475" t="str">
        <f>IFERROR(VLOOKUP($L249,Insumos!$D$2:$G$518,2,FALSE),"")</f>
        <v/>
      </c>
      <c r="N249" s="550"/>
      <c r="O249" s="476" t="str">
        <f>IFERROR(VLOOKUP($L249,Insumos!$D$2:$G$518,3,FALSE),"")</f>
        <v/>
      </c>
      <c r="P249" s="476" t="e">
        <f>+Tabla1[[#This Row],[Precio Unitario]]*Tabla1[[#This Row],[Cantidad de Insumos]]</f>
        <v>#VALUE!</v>
      </c>
      <c r="Q249" s="476" t="str">
        <f>IFERROR(VLOOKUP($L249,Insumos!$D$2:$G$518,4,FALSE),"")</f>
        <v/>
      </c>
      <c r="R249" s="475"/>
    </row>
    <row r="250" spans="2:18" s="514" customFormat="1" x14ac:dyDescent="0.25">
      <c r="B250" s="477" t="str">
        <f>IF(Tabla1[[#This Row],[Código_Actividad]]="","",CONCATENATE(Tabla1[[#This Row],[POA]],".",Tabla1[[#This Row],[SRS]],".",Tabla1[[#This Row],[AREA]],".",Tabla1[[#This Row],[TIPO]]))</f>
        <v/>
      </c>
      <c r="C250" s="477" t="str">
        <f>IF(Tabla1[[#This Row],[Código_Actividad]]="","",'Formulario PPGR1'!#REF!)</f>
        <v/>
      </c>
      <c r="D250" s="477" t="str">
        <f>IF(Tabla1[[#This Row],[Código_Actividad]]="","",'Formulario PPGR1'!#REF!)</f>
        <v/>
      </c>
      <c r="E250" s="477" t="str">
        <f>IF(Tabla1[[#This Row],[Código_Actividad]]="","",'Formulario PPGR1'!#REF!)</f>
        <v/>
      </c>
      <c r="F250" s="477" t="str">
        <f>IF(Tabla1[[#This Row],[Código_Actividad]]="","",'Formulario PPGR1'!#REF!)</f>
        <v/>
      </c>
      <c r="G250" s="463"/>
      <c r="H250" s="418" t="str">
        <f>IFERROR(VLOOKUP(Tabla1[[#This Row],[Código_Actividad]],'Formulario PPGR2'!$H$7:$I$1048576,2,FALSE),"")</f>
        <v/>
      </c>
      <c r="I250" s="458">
        <v>1</v>
      </c>
      <c r="J250" s="543"/>
      <c r="K250" s="459"/>
      <c r="L250" s="549"/>
      <c r="M250" s="475" t="str">
        <f>IFERROR(VLOOKUP($L250,Insumos!$D$2:$G$518,2,FALSE),"")</f>
        <v/>
      </c>
      <c r="N250" s="550"/>
      <c r="O250" s="476" t="str">
        <f>IFERROR(VLOOKUP($L250,Insumos!$D$2:$G$518,3,FALSE),"")</f>
        <v/>
      </c>
      <c r="P250" s="476" t="e">
        <f>+Tabla1[[#This Row],[Precio Unitario]]*Tabla1[[#This Row],[Cantidad de Insumos]]</f>
        <v>#VALUE!</v>
      </c>
      <c r="Q250" s="476" t="str">
        <f>IFERROR(VLOOKUP($L250,Insumos!$D$2:$G$518,4,FALSE),"")</f>
        <v/>
      </c>
      <c r="R250" s="475"/>
    </row>
    <row r="251" spans="2:18" s="514" customFormat="1" ht="63.75" x14ac:dyDescent="0.25">
      <c r="B251" s="477" t="str">
        <f>IF(Tabla1[[#This Row],[Código_Actividad]]="","",CONCATENATE(Tabla1[[#This Row],[POA]],".",Tabla1[[#This Row],[SRS]],".",Tabla1[[#This Row],[AREA]],".",Tabla1[[#This Row],[TIPO]]))</f>
        <v/>
      </c>
      <c r="C251" s="477" t="str">
        <f>IF(Tabla1[[#This Row],[Código_Actividad]]="","",'Formulario PPGR1'!#REF!)</f>
        <v/>
      </c>
      <c r="D251" s="477" t="str">
        <f>IF(Tabla1[[#This Row],[Código_Actividad]]="","",'Formulario PPGR1'!#REF!)</f>
        <v/>
      </c>
      <c r="E251" s="477" t="str">
        <f>IF(Tabla1[[#This Row],[Código_Actividad]]="","",'Formulario PPGR1'!#REF!)</f>
        <v/>
      </c>
      <c r="F251" s="477" t="str">
        <f>IF(Tabla1[[#This Row],[Código_Actividad]]="","",'Formulario PPGR1'!#REF!)</f>
        <v/>
      </c>
      <c r="G251" s="463"/>
      <c r="H251" s="418" t="str">
        <f>IFERROR(VLOOKUP(Tabla1[[#This Row],[Código_Actividad]],'Formulario PPGR2'!$H$7:$I$1048576,2,FALSE),"")</f>
        <v/>
      </c>
      <c r="I251" s="458">
        <v>1</v>
      </c>
      <c r="J251" s="551"/>
      <c r="K251" s="460" t="s">
        <v>714</v>
      </c>
      <c r="L251" s="551"/>
      <c r="M251" s="475" t="str">
        <f>IFERROR(VLOOKUP($L251,Insumos!$D$2:$G$518,2,FALSE),"")</f>
        <v/>
      </c>
      <c r="N251" s="552"/>
      <c r="O251" s="476" t="str">
        <f>IFERROR(VLOOKUP($L251,Insumos!$D$2:$G$518,3,FALSE),"")</f>
        <v/>
      </c>
      <c r="P251" s="476" t="e">
        <f>+Tabla1[[#This Row],[Precio Unitario]]*Tabla1[[#This Row],[Cantidad de Insumos]]</f>
        <v>#VALUE!</v>
      </c>
      <c r="Q251" s="476" t="str">
        <f>IFERROR(VLOOKUP($L251,Insumos!$D$2:$G$518,4,FALSE),"")</f>
        <v/>
      </c>
      <c r="R251" s="475"/>
    </row>
    <row r="252" spans="2:18" s="514" customFormat="1" ht="140.25" x14ac:dyDescent="0.25">
      <c r="B252" s="477" t="str">
        <f>IF(Tabla1[[#This Row],[Código_Actividad]]="","",CONCATENATE(Tabla1[[#This Row],[POA]],".",Tabla1[[#This Row],[SRS]],".",Tabla1[[#This Row],[AREA]],".",Tabla1[[#This Row],[TIPO]]))</f>
        <v/>
      </c>
      <c r="C252" s="477" t="str">
        <f>IF(Tabla1[[#This Row],[Código_Actividad]]="","",'Formulario PPGR1'!#REF!)</f>
        <v/>
      </c>
      <c r="D252" s="477" t="str">
        <f>IF(Tabla1[[#This Row],[Código_Actividad]]="","",'Formulario PPGR1'!#REF!)</f>
        <v/>
      </c>
      <c r="E252" s="477" t="str">
        <f>IF(Tabla1[[#This Row],[Código_Actividad]]="","",'Formulario PPGR1'!#REF!)</f>
        <v/>
      </c>
      <c r="F252" s="477" t="str">
        <f>IF(Tabla1[[#This Row],[Código_Actividad]]="","",'Formulario PPGR1'!#REF!)</f>
        <v/>
      </c>
      <c r="G252" s="463"/>
      <c r="H252" s="418" t="str">
        <f>IFERROR(VLOOKUP(Tabla1[[#This Row],[Código_Actividad]],'Formulario PPGR2'!$H$7:$I$1048576,2,FALSE),"")</f>
        <v/>
      </c>
      <c r="I252" s="458">
        <v>1</v>
      </c>
      <c r="J252" s="543"/>
      <c r="K252" s="549" t="s">
        <v>1751</v>
      </c>
      <c r="L252" s="549"/>
      <c r="M252" s="475" t="str">
        <f>IFERROR(VLOOKUP($L252,Insumos!$D$2:$G$518,2,FALSE),"")</f>
        <v/>
      </c>
      <c r="N252" s="550"/>
      <c r="O252" s="476" t="str">
        <f>IFERROR(VLOOKUP($L252,Insumos!$D$2:$G$518,3,FALSE),"")</f>
        <v/>
      </c>
      <c r="P252" s="476" t="e">
        <f>+Tabla1[[#This Row],[Precio Unitario]]*Tabla1[[#This Row],[Cantidad de Insumos]]</f>
        <v>#VALUE!</v>
      </c>
      <c r="Q252" s="476" t="str">
        <f>IFERROR(VLOOKUP($L252,Insumos!$D$2:$G$518,4,FALSE),"")</f>
        <v/>
      </c>
      <c r="R252" s="475"/>
    </row>
    <row r="253" spans="2:18" s="514" customFormat="1" ht="63.75" x14ac:dyDescent="0.25">
      <c r="B253" s="477" t="str">
        <f>IF(Tabla1[[#This Row],[Código_Actividad]]="","",CONCATENATE(Tabla1[[#This Row],[POA]],".",Tabla1[[#This Row],[SRS]],".",Tabla1[[#This Row],[AREA]],".",Tabla1[[#This Row],[TIPO]]))</f>
        <v/>
      </c>
      <c r="C253" s="477" t="str">
        <f>IF(Tabla1[[#This Row],[Código_Actividad]]="","",'Formulario PPGR1'!#REF!)</f>
        <v/>
      </c>
      <c r="D253" s="477" t="str">
        <f>IF(Tabla1[[#This Row],[Código_Actividad]]="","",'Formulario PPGR1'!#REF!)</f>
        <v/>
      </c>
      <c r="E253" s="477" t="str">
        <f>IF(Tabla1[[#This Row],[Código_Actividad]]="","",'Formulario PPGR1'!#REF!)</f>
        <v/>
      </c>
      <c r="F253" s="477" t="str">
        <f>IF(Tabla1[[#This Row],[Código_Actividad]]="","",'Formulario PPGR1'!#REF!)</f>
        <v/>
      </c>
      <c r="G253" s="463"/>
      <c r="H253" s="418" t="str">
        <f>IFERROR(VLOOKUP(Tabla1[[#This Row],[Código_Actividad]],'Formulario PPGR2'!$H$7:$I$1048576,2,FALSE),"")</f>
        <v/>
      </c>
      <c r="I253" s="458">
        <v>1</v>
      </c>
      <c r="J253" s="551"/>
      <c r="K253" s="460" t="s">
        <v>1034</v>
      </c>
      <c r="L253" s="551"/>
      <c r="M253" s="475" t="str">
        <f>IFERROR(VLOOKUP($L253,Insumos!$D$2:$G$518,2,FALSE),"")</f>
        <v/>
      </c>
      <c r="N253" s="552"/>
      <c r="O253" s="476" t="str">
        <f>IFERROR(VLOOKUP($L253,Insumos!$D$2:$G$518,3,FALSE),"")</f>
        <v/>
      </c>
      <c r="P253" s="476" t="e">
        <f>+Tabla1[[#This Row],[Precio Unitario]]*Tabla1[[#This Row],[Cantidad de Insumos]]</f>
        <v>#VALUE!</v>
      </c>
      <c r="Q253" s="476" t="str">
        <f>IFERROR(VLOOKUP($L253,Insumos!$D$2:$G$518,4,FALSE),"")</f>
        <v/>
      </c>
      <c r="R253" s="475"/>
    </row>
    <row r="254" spans="2:18" s="514" customFormat="1" ht="51" x14ac:dyDescent="0.25">
      <c r="B254" s="477" t="str">
        <f>IF(Tabla1[[#This Row],[Código_Actividad]]="","",CONCATENATE(Tabla1[[#This Row],[POA]],".",Tabla1[[#This Row],[SRS]],".",Tabla1[[#This Row],[AREA]],".",Tabla1[[#This Row],[TIPO]]))</f>
        <v/>
      </c>
      <c r="C254" s="477" t="str">
        <f>IF(Tabla1[[#This Row],[Código_Actividad]]="","",'Formulario PPGR1'!#REF!)</f>
        <v/>
      </c>
      <c r="D254" s="477" t="str">
        <f>IF(Tabla1[[#This Row],[Código_Actividad]]="","",'Formulario PPGR1'!#REF!)</f>
        <v/>
      </c>
      <c r="E254" s="477" t="str">
        <f>IF(Tabla1[[#This Row],[Código_Actividad]]="","",'Formulario PPGR1'!#REF!)</f>
        <v/>
      </c>
      <c r="F254" s="477" t="str">
        <f>IF(Tabla1[[#This Row],[Código_Actividad]]="","",'Formulario PPGR1'!#REF!)</f>
        <v/>
      </c>
      <c r="G254" s="463"/>
      <c r="H254" s="418" t="str">
        <f>IFERROR(VLOOKUP(Tabla1[[#This Row],[Código_Actividad]],'Formulario PPGR2'!$H$7:$I$1048576,2,FALSE),"")</f>
        <v/>
      </c>
      <c r="I254" s="458">
        <v>1</v>
      </c>
      <c r="J254" s="551"/>
      <c r="K254" s="460" t="s">
        <v>1154</v>
      </c>
      <c r="L254" s="551"/>
      <c r="M254" s="475" t="str">
        <f>IFERROR(VLOOKUP($L254,Insumos!$D$2:$G$518,2,FALSE),"")</f>
        <v/>
      </c>
      <c r="N254" s="552"/>
      <c r="O254" s="476" t="str">
        <f>IFERROR(VLOOKUP($L254,Insumos!$D$2:$G$518,3,FALSE),"")</f>
        <v/>
      </c>
      <c r="P254" s="476" t="e">
        <f>+Tabla1[[#This Row],[Precio Unitario]]*Tabla1[[#This Row],[Cantidad de Insumos]]</f>
        <v>#VALUE!</v>
      </c>
      <c r="Q254" s="476" t="str">
        <f>IFERROR(VLOOKUP($L254,Insumos!$D$2:$G$518,4,FALSE),"")</f>
        <v/>
      </c>
      <c r="R254" s="475"/>
    </row>
    <row r="255" spans="2:18" s="514" customFormat="1" x14ac:dyDescent="0.25">
      <c r="B255" s="477" t="str">
        <f>IF(Tabla1[[#This Row],[Código_Actividad]]="","",CONCATENATE(Tabla1[[#This Row],[POA]],".",Tabla1[[#This Row],[SRS]],".",Tabla1[[#This Row],[AREA]],".",Tabla1[[#This Row],[TIPO]]))</f>
        <v/>
      </c>
      <c r="C255" s="477" t="str">
        <f>IF(Tabla1[[#This Row],[Código_Actividad]]="","",'Formulario PPGR1'!#REF!)</f>
        <v/>
      </c>
      <c r="D255" s="477" t="str">
        <f>IF(Tabla1[[#This Row],[Código_Actividad]]="","",'Formulario PPGR1'!#REF!)</f>
        <v/>
      </c>
      <c r="E255" s="477" t="str">
        <f>IF(Tabla1[[#This Row],[Código_Actividad]]="","",'Formulario PPGR1'!#REF!)</f>
        <v/>
      </c>
      <c r="F255" s="477" t="str">
        <f>IF(Tabla1[[#This Row],[Código_Actividad]]="","",'Formulario PPGR1'!#REF!)</f>
        <v/>
      </c>
      <c r="G255" s="463"/>
      <c r="H255" s="418" t="str">
        <f>IFERROR(VLOOKUP(Tabla1[[#This Row],[Código_Actividad]],'Formulario PPGR2'!$H$7:$I$1048576,2,FALSE),"")</f>
        <v/>
      </c>
      <c r="I255" s="458">
        <v>1</v>
      </c>
      <c r="J255" s="543"/>
      <c r="K255" s="461"/>
      <c r="L255" s="551"/>
      <c r="M255" s="475" t="str">
        <f>IFERROR(VLOOKUP($L255,Insumos!$D$2:$G$518,2,FALSE),"")</f>
        <v/>
      </c>
      <c r="N255" s="545"/>
      <c r="O255" s="476" t="str">
        <f>IFERROR(VLOOKUP($L255,Insumos!$D$2:$G$518,3,FALSE),"")</f>
        <v/>
      </c>
      <c r="P255" s="476" t="e">
        <f>+Tabla1[[#This Row],[Precio Unitario]]*Tabla1[[#This Row],[Cantidad de Insumos]]</f>
        <v>#VALUE!</v>
      </c>
      <c r="Q255" s="476" t="str">
        <f>IFERROR(VLOOKUP($L255,Insumos!$D$2:$G$518,4,FALSE),"")</f>
        <v/>
      </c>
      <c r="R255" s="475"/>
    </row>
    <row r="256" spans="2:18" s="514" customFormat="1" ht="38.25" x14ac:dyDescent="0.25">
      <c r="B256" s="477" t="str">
        <f>IF(Tabla1[[#This Row],[Código_Actividad]]="","",CONCATENATE(Tabla1[[#This Row],[POA]],".",Tabla1[[#This Row],[SRS]],".",Tabla1[[#This Row],[AREA]],".",Tabla1[[#This Row],[TIPO]]))</f>
        <v/>
      </c>
      <c r="C256" s="477" t="str">
        <f>IF(Tabla1[[#This Row],[Código_Actividad]]="","",'Formulario PPGR1'!#REF!)</f>
        <v/>
      </c>
      <c r="D256" s="477" t="str">
        <f>IF(Tabla1[[#This Row],[Código_Actividad]]="","",'Formulario PPGR1'!#REF!)</f>
        <v/>
      </c>
      <c r="E256" s="477" t="str">
        <f>IF(Tabla1[[#This Row],[Código_Actividad]]="","",'Formulario PPGR1'!#REF!)</f>
        <v/>
      </c>
      <c r="F256" s="477" t="str">
        <f>IF(Tabla1[[#This Row],[Código_Actividad]]="","",'Formulario PPGR1'!#REF!)</f>
        <v/>
      </c>
      <c r="G256" s="463"/>
      <c r="H256" s="418" t="str">
        <f>IFERROR(VLOOKUP(Tabla1[[#This Row],[Código_Actividad]],'Formulario PPGR2'!$H$7:$I$1048576,2,FALSE),"")</f>
        <v/>
      </c>
      <c r="I256" s="458">
        <v>1</v>
      </c>
      <c r="J256" s="551"/>
      <c r="K256" s="460" t="s">
        <v>1324</v>
      </c>
      <c r="L256" s="551"/>
      <c r="M256" s="475" t="str">
        <f>IFERROR(VLOOKUP($L256,Insumos!$D$2:$G$518,2,FALSE),"")</f>
        <v/>
      </c>
      <c r="N256" s="552"/>
      <c r="O256" s="476" t="str">
        <f>IFERROR(VLOOKUP($L256,Insumos!$D$2:$G$518,3,FALSE),"")</f>
        <v/>
      </c>
      <c r="P256" s="476" t="e">
        <f>+Tabla1[[#This Row],[Precio Unitario]]*Tabla1[[#This Row],[Cantidad de Insumos]]</f>
        <v>#VALUE!</v>
      </c>
      <c r="Q256" s="476" t="str">
        <f>IFERROR(VLOOKUP($L256,Insumos!$D$2:$G$518,4,FALSE),"")</f>
        <v/>
      </c>
      <c r="R256" s="475"/>
    </row>
    <row r="257" spans="2:18" s="514" customFormat="1" ht="25.5" x14ac:dyDescent="0.25">
      <c r="B257" s="477" t="str">
        <f>IF(Tabla1[[#This Row],[Código_Actividad]]="","",CONCATENATE(Tabla1[[#This Row],[POA]],".",Tabla1[[#This Row],[SRS]],".",Tabla1[[#This Row],[AREA]],".",Tabla1[[#This Row],[TIPO]]))</f>
        <v/>
      </c>
      <c r="C257" s="477" t="str">
        <f>IF(Tabla1[[#This Row],[Código_Actividad]]="","",'Formulario PPGR1'!#REF!)</f>
        <v/>
      </c>
      <c r="D257" s="477" t="str">
        <f>IF(Tabla1[[#This Row],[Código_Actividad]]="","",'Formulario PPGR1'!#REF!)</f>
        <v/>
      </c>
      <c r="E257" s="477" t="str">
        <f>IF(Tabla1[[#This Row],[Código_Actividad]]="","",'Formulario PPGR1'!#REF!)</f>
        <v/>
      </c>
      <c r="F257" s="477" t="str">
        <f>IF(Tabla1[[#This Row],[Código_Actividad]]="","",'Formulario PPGR1'!#REF!)</f>
        <v/>
      </c>
      <c r="G257" s="463"/>
      <c r="H257" s="418" t="str">
        <f>IFERROR(VLOOKUP(Tabla1[[#This Row],[Código_Actividad]],'Formulario PPGR2'!$H$7:$I$1048576,2,FALSE),"")</f>
        <v/>
      </c>
      <c r="I257" s="458">
        <v>1</v>
      </c>
      <c r="J257" s="551"/>
      <c r="K257" s="460" t="s">
        <v>1013</v>
      </c>
      <c r="L257" s="551"/>
      <c r="M257" s="475" t="str">
        <f>IFERROR(VLOOKUP($L257,Insumos!$D$2:$G$518,2,FALSE),"")</f>
        <v/>
      </c>
      <c r="N257" s="552"/>
      <c r="O257" s="476" t="str">
        <f>IFERROR(VLOOKUP($L257,Insumos!$D$2:$G$518,3,FALSE),"")</f>
        <v/>
      </c>
      <c r="P257" s="476" t="e">
        <f>+Tabla1[[#This Row],[Precio Unitario]]*Tabla1[[#This Row],[Cantidad de Insumos]]</f>
        <v>#VALUE!</v>
      </c>
      <c r="Q257" s="476" t="str">
        <f>IFERROR(VLOOKUP($L257,Insumos!$D$2:$G$518,4,FALSE),"")</f>
        <v/>
      </c>
      <c r="R257" s="475"/>
    </row>
    <row r="258" spans="2:18" s="514" customFormat="1" ht="38.25" x14ac:dyDescent="0.25">
      <c r="B258" s="477" t="str">
        <f>IF(Tabla1[[#This Row],[Código_Actividad]]="","",CONCATENATE(Tabla1[[#This Row],[POA]],".",Tabla1[[#This Row],[SRS]],".",Tabla1[[#This Row],[AREA]],".",Tabla1[[#This Row],[TIPO]]))</f>
        <v/>
      </c>
      <c r="C258" s="477" t="str">
        <f>IF(Tabla1[[#This Row],[Código_Actividad]]="","",'Formulario PPGR1'!#REF!)</f>
        <v/>
      </c>
      <c r="D258" s="477" t="str">
        <f>IF(Tabla1[[#This Row],[Código_Actividad]]="","",'Formulario PPGR1'!#REF!)</f>
        <v/>
      </c>
      <c r="E258" s="477" t="str">
        <f>IF(Tabla1[[#This Row],[Código_Actividad]]="","",'Formulario PPGR1'!#REF!)</f>
        <v/>
      </c>
      <c r="F258" s="477" t="str">
        <f>IF(Tabla1[[#This Row],[Código_Actividad]]="","",'Formulario PPGR1'!#REF!)</f>
        <v/>
      </c>
      <c r="G258" s="463"/>
      <c r="H258" s="418" t="str">
        <f>IFERROR(VLOOKUP(Tabla1[[#This Row],[Código_Actividad]],'Formulario PPGR2'!$H$7:$I$1048576,2,FALSE),"")</f>
        <v/>
      </c>
      <c r="I258" s="458">
        <v>1</v>
      </c>
      <c r="J258" s="551"/>
      <c r="K258" s="460" t="s">
        <v>1324</v>
      </c>
      <c r="L258" s="551"/>
      <c r="M258" s="475" t="str">
        <f>IFERROR(VLOOKUP($L258,Insumos!$D$2:$G$518,2,FALSE),"")</f>
        <v/>
      </c>
      <c r="N258" s="552"/>
      <c r="O258" s="476" t="str">
        <f>IFERROR(VLOOKUP($L258,Insumos!$D$2:$G$518,3,FALSE),"")</f>
        <v/>
      </c>
      <c r="P258" s="476" t="e">
        <f>+Tabla1[[#This Row],[Precio Unitario]]*Tabla1[[#This Row],[Cantidad de Insumos]]</f>
        <v>#VALUE!</v>
      </c>
      <c r="Q258" s="476" t="str">
        <f>IFERROR(VLOOKUP($L258,Insumos!$D$2:$G$518,4,FALSE),"")</f>
        <v/>
      </c>
      <c r="R258" s="475"/>
    </row>
    <row r="259" spans="2:18" s="514" customFormat="1" ht="25.5" x14ac:dyDescent="0.25">
      <c r="B259" s="477" t="str">
        <f>IF(Tabla1[[#This Row],[Código_Actividad]]="","",CONCATENATE(Tabla1[[#This Row],[POA]],".",Tabla1[[#This Row],[SRS]],".",Tabla1[[#This Row],[AREA]],".",Tabla1[[#This Row],[TIPO]]))</f>
        <v/>
      </c>
      <c r="C259" s="477" t="str">
        <f>IF(Tabla1[[#This Row],[Código_Actividad]]="","",'Formulario PPGR1'!#REF!)</f>
        <v/>
      </c>
      <c r="D259" s="477" t="str">
        <f>IF(Tabla1[[#This Row],[Código_Actividad]]="","",'Formulario PPGR1'!#REF!)</f>
        <v/>
      </c>
      <c r="E259" s="477" t="str">
        <f>IF(Tabla1[[#This Row],[Código_Actividad]]="","",'Formulario PPGR1'!#REF!)</f>
        <v/>
      </c>
      <c r="F259" s="477" t="str">
        <f>IF(Tabla1[[#This Row],[Código_Actividad]]="","",'Formulario PPGR1'!#REF!)</f>
        <v/>
      </c>
      <c r="G259" s="463"/>
      <c r="H259" s="418" t="str">
        <f>IFERROR(VLOOKUP(Tabla1[[#This Row],[Código_Actividad]],'Formulario PPGR2'!$H$7:$I$1048576,2,FALSE),"")</f>
        <v/>
      </c>
      <c r="I259" s="458">
        <v>1</v>
      </c>
      <c r="J259" s="551"/>
      <c r="K259" s="460" t="s">
        <v>872</v>
      </c>
      <c r="L259" s="551"/>
      <c r="M259" s="475" t="str">
        <f>IFERROR(VLOOKUP($L259,Insumos!$D$2:$G$518,2,FALSE),"")</f>
        <v/>
      </c>
      <c r="N259" s="552"/>
      <c r="O259" s="476" t="str">
        <f>IFERROR(VLOOKUP($L259,Insumos!$D$2:$G$518,3,FALSE),"")</f>
        <v/>
      </c>
      <c r="P259" s="476" t="e">
        <f>+Tabla1[[#This Row],[Precio Unitario]]*Tabla1[[#This Row],[Cantidad de Insumos]]</f>
        <v>#VALUE!</v>
      </c>
      <c r="Q259" s="476" t="str">
        <f>IFERROR(VLOOKUP($L259,Insumos!$D$2:$G$518,4,FALSE),"")</f>
        <v/>
      </c>
      <c r="R259" s="475"/>
    </row>
    <row r="260" spans="2:18" s="514" customFormat="1" x14ac:dyDescent="0.25">
      <c r="B260" s="477" t="str">
        <f>IF(Tabla1[[#This Row],[Código_Actividad]]="","",CONCATENATE(Tabla1[[#This Row],[POA]],".",Tabla1[[#This Row],[SRS]],".",Tabla1[[#This Row],[AREA]],".",Tabla1[[#This Row],[TIPO]]))</f>
        <v/>
      </c>
      <c r="C260" s="477" t="str">
        <f>IF(Tabla1[[#This Row],[Código_Actividad]]="","",'Formulario PPGR1'!#REF!)</f>
        <v/>
      </c>
      <c r="D260" s="477" t="str">
        <f>IF(Tabla1[[#This Row],[Código_Actividad]]="","",'Formulario PPGR1'!#REF!)</f>
        <v/>
      </c>
      <c r="E260" s="477" t="str">
        <f>IF(Tabla1[[#This Row],[Código_Actividad]]="","",'Formulario PPGR1'!#REF!)</f>
        <v/>
      </c>
      <c r="F260" s="477" t="str">
        <f>IF(Tabla1[[#This Row],[Código_Actividad]]="","",'Formulario PPGR1'!#REF!)</f>
        <v/>
      </c>
      <c r="G260" s="463"/>
      <c r="H260" s="418" t="str">
        <f>IFERROR(VLOOKUP(Tabla1[[#This Row],[Código_Actividad]],'Formulario PPGR2'!$H$7:$I$1048576,2,FALSE),"")</f>
        <v/>
      </c>
      <c r="I260" s="458">
        <v>1</v>
      </c>
      <c r="J260" s="543"/>
      <c r="K260" s="459"/>
      <c r="L260" s="549"/>
      <c r="M260" s="475" t="str">
        <f>IFERROR(VLOOKUP($L260,Insumos!$D$2:$G$518,2,FALSE),"")</f>
        <v/>
      </c>
      <c r="N260" s="550"/>
      <c r="O260" s="476" t="str">
        <f>IFERROR(VLOOKUP($L260,Insumos!$D$2:$G$518,3,FALSE),"")</f>
        <v/>
      </c>
      <c r="P260" s="476" t="e">
        <f>+Tabla1[[#This Row],[Precio Unitario]]*Tabla1[[#This Row],[Cantidad de Insumos]]</f>
        <v>#VALUE!</v>
      </c>
      <c r="Q260" s="476" t="str">
        <f>IFERROR(VLOOKUP($L260,Insumos!$D$2:$G$518,4,FALSE),"")</f>
        <v/>
      </c>
      <c r="R260" s="475"/>
    </row>
    <row r="261" spans="2:18" s="514" customFormat="1" x14ac:dyDescent="0.25">
      <c r="B261" s="477" t="str">
        <f>IF(Tabla1[[#This Row],[Código_Actividad]]="","",CONCATENATE(Tabla1[[#This Row],[POA]],".",Tabla1[[#This Row],[SRS]],".",Tabla1[[#This Row],[AREA]],".",Tabla1[[#This Row],[TIPO]]))</f>
        <v/>
      </c>
      <c r="C261" s="477" t="str">
        <f>IF(Tabla1[[#This Row],[Código_Actividad]]="","",'Formulario PPGR1'!#REF!)</f>
        <v/>
      </c>
      <c r="D261" s="477" t="str">
        <f>IF(Tabla1[[#This Row],[Código_Actividad]]="","",'Formulario PPGR1'!#REF!)</f>
        <v/>
      </c>
      <c r="E261" s="477" t="str">
        <f>IF(Tabla1[[#This Row],[Código_Actividad]]="","",'Formulario PPGR1'!#REF!)</f>
        <v/>
      </c>
      <c r="F261" s="477" t="str">
        <f>IF(Tabla1[[#This Row],[Código_Actividad]]="","",'Formulario PPGR1'!#REF!)</f>
        <v/>
      </c>
      <c r="G261" s="463"/>
      <c r="H261" s="418" t="str">
        <f>IFERROR(VLOOKUP(Tabla1[[#This Row],[Código_Actividad]],'Formulario PPGR2'!$H$7:$I$1048576,2,FALSE),"")</f>
        <v/>
      </c>
      <c r="I261" s="458">
        <v>1</v>
      </c>
      <c r="J261" s="543"/>
      <c r="K261" s="461" t="str">
        <f>IFERROR(VLOOKUP($J261,[8]LSIns!$B$5:$C$45,2,FALSE),"")</f>
        <v/>
      </c>
      <c r="L261" s="543"/>
      <c r="M261" s="475" t="str">
        <f>IFERROR(VLOOKUP($L261,Insumos!$D$2:$G$518,2,FALSE),"")</f>
        <v/>
      </c>
      <c r="N261" s="545"/>
      <c r="O261" s="476" t="str">
        <f>IFERROR(VLOOKUP($L261,Insumos!$D$2:$G$518,3,FALSE),"")</f>
        <v/>
      </c>
      <c r="P261" s="476" t="e">
        <f>+Tabla1[[#This Row],[Precio Unitario]]*Tabla1[[#This Row],[Cantidad de Insumos]]</f>
        <v>#VALUE!</v>
      </c>
      <c r="Q261" s="476" t="str">
        <f>IFERROR(VLOOKUP($L261,Insumos!$D$2:$G$518,4,FALSE),"")</f>
        <v/>
      </c>
      <c r="R261" s="475"/>
    </row>
    <row r="262" spans="2:18" s="514" customFormat="1" x14ac:dyDescent="0.25">
      <c r="B262" s="477" t="str">
        <f>IF(Tabla1[[#This Row],[Código_Actividad]]="","",CONCATENATE(Tabla1[[#This Row],[POA]],".",Tabla1[[#This Row],[SRS]],".",Tabla1[[#This Row],[AREA]],".",Tabla1[[#This Row],[TIPO]]))</f>
        <v/>
      </c>
      <c r="C262" s="477" t="str">
        <f>IF(Tabla1[[#This Row],[Código_Actividad]]="","",'Formulario PPGR1'!#REF!)</f>
        <v/>
      </c>
      <c r="D262" s="477" t="str">
        <f>IF(Tabla1[[#This Row],[Código_Actividad]]="","",'Formulario PPGR1'!#REF!)</f>
        <v/>
      </c>
      <c r="E262" s="477" t="str">
        <f>IF(Tabla1[[#This Row],[Código_Actividad]]="","",'Formulario PPGR1'!#REF!)</f>
        <v/>
      </c>
      <c r="F262" s="477" t="str">
        <f>IF(Tabla1[[#This Row],[Código_Actividad]]="","",'Formulario PPGR1'!#REF!)</f>
        <v/>
      </c>
      <c r="G262" s="463"/>
      <c r="H262" s="418" t="str">
        <f>IFERROR(VLOOKUP(Tabla1[[#This Row],[Código_Actividad]],'Formulario PPGR2'!$H$7:$I$1048576,2,FALSE),"")</f>
        <v/>
      </c>
      <c r="I262" s="458">
        <v>1</v>
      </c>
      <c r="J262" s="543"/>
      <c r="K262" s="461" t="str">
        <f>IFERROR(VLOOKUP($J262,[8]LSIns!$B$5:$C$45,2,FALSE),"")</f>
        <v/>
      </c>
      <c r="L262" s="543"/>
      <c r="M262" s="475" t="str">
        <f>IFERROR(VLOOKUP($L262,Insumos!$D$2:$G$518,2,FALSE),"")</f>
        <v/>
      </c>
      <c r="N262" s="545"/>
      <c r="O262" s="476" t="str">
        <f>IFERROR(VLOOKUP($L262,Insumos!$D$2:$G$518,3,FALSE),"")</f>
        <v/>
      </c>
      <c r="P262" s="476" t="e">
        <f>+Tabla1[[#This Row],[Precio Unitario]]*Tabla1[[#This Row],[Cantidad de Insumos]]</f>
        <v>#VALUE!</v>
      </c>
      <c r="Q262" s="476" t="str">
        <f>IFERROR(VLOOKUP($L262,Insumos!$D$2:$G$518,4,FALSE),"")</f>
        <v/>
      </c>
      <c r="R262" s="475"/>
    </row>
    <row r="263" spans="2:18" s="514" customFormat="1" ht="38.25" x14ac:dyDescent="0.25">
      <c r="B263" s="477" t="str">
        <f>IF(Tabla1[[#This Row],[Código_Actividad]]="","",CONCATENATE(Tabla1[[#This Row],[POA]],".",Tabla1[[#This Row],[SRS]],".",Tabla1[[#This Row],[AREA]],".",Tabla1[[#This Row],[TIPO]]))</f>
        <v/>
      </c>
      <c r="C263" s="477" t="str">
        <f>IF(Tabla1[[#This Row],[Código_Actividad]]="","",'Formulario PPGR1'!#REF!)</f>
        <v/>
      </c>
      <c r="D263" s="477" t="str">
        <f>IF(Tabla1[[#This Row],[Código_Actividad]]="","",'Formulario PPGR1'!#REF!)</f>
        <v/>
      </c>
      <c r="E263" s="477" t="str">
        <f>IF(Tabla1[[#This Row],[Código_Actividad]]="","",'Formulario PPGR1'!#REF!)</f>
        <v/>
      </c>
      <c r="F263" s="477" t="str">
        <f>IF(Tabla1[[#This Row],[Código_Actividad]]="","",'Formulario PPGR1'!#REF!)</f>
        <v/>
      </c>
      <c r="G263" s="463"/>
      <c r="H263" s="418" t="str">
        <f>IFERROR(VLOOKUP(Tabla1[[#This Row],[Código_Actividad]],'Formulario PPGR2'!$H$7:$I$1048576,2,FALSE),"")</f>
        <v/>
      </c>
      <c r="I263" s="458">
        <v>1</v>
      </c>
      <c r="J263" s="551"/>
      <c r="K263" s="460" t="s">
        <v>1324</v>
      </c>
      <c r="L263" s="551"/>
      <c r="M263" s="475" t="str">
        <f>IFERROR(VLOOKUP($L263,Insumos!$D$2:$G$518,2,FALSE),"")</f>
        <v/>
      </c>
      <c r="N263" s="552"/>
      <c r="O263" s="476" t="str">
        <f>IFERROR(VLOOKUP($L263,Insumos!$D$2:$G$518,3,FALSE),"")</f>
        <v/>
      </c>
      <c r="P263" s="476" t="e">
        <f>+Tabla1[[#This Row],[Precio Unitario]]*Tabla1[[#This Row],[Cantidad de Insumos]]</f>
        <v>#VALUE!</v>
      </c>
      <c r="Q263" s="476" t="str">
        <f>IFERROR(VLOOKUP($L263,Insumos!$D$2:$G$518,4,FALSE),"")</f>
        <v/>
      </c>
      <c r="R263" s="475"/>
    </row>
    <row r="264" spans="2:18" s="514" customFormat="1" ht="25.5" x14ac:dyDescent="0.25">
      <c r="B264" s="477" t="str">
        <f>IF(Tabla1[[#This Row],[Código_Actividad]]="","",CONCATENATE(Tabla1[[#This Row],[POA]],".",Tabla1[[#This Row],[SRS]],".",Tabla1[[#This Row],[AREA]],".",Tabla1[[#This Row],[TIPO]]))</f>
        <v/>
      </c>
      <c r="C264" s="477" t="str">
        <f>IF(Tabla1[[#This Row],[Código_Actividad]]="","",'Formulario PPGR1'!#REF!)</f>
        <v/>
      </c>
      <c r="D264" s="477" t="str">
        <f>IF(Tabla1[[#This Row],[Código_Actividad]]="","",'Formulario PPGR1'!#REF!)</f>
        <v/>
      </c>
      <c r="E264" s="477" t="str">
        <f>IF(Tabla1[[#This Row],[Código_Actividad]]="","",'Formulario PPGR1'!#REF!)</f>
        <v/>
      </c>
      <c r="F264" s="477" t="str">
        <f>IF(Tabla1[[#This Row],[Código_Actividad]]="","",'Formulario PPGR1'!#REF!)</f>
        <v/>
      </c>
      <c r="G264" s="463"/>
      <c r="H264" s="418" t="str">
        <f>IFERROR(VLOOKUP(Tabla1[[#This Row],[Código_Actividad]],'Formulario PPGR2'!$H$7:$I$1048576,2,FALSE),"")</f>
        <v/>
      </c>
      <c r="I264" s="458">
        <v>1</v>
      </c>
      <c r="J264" s="551"/>
      <c r="K264" s="460" t="s">
        <v>1013</v>
      </c>
      <c r="L264" s="551"/>
      <c r="M264" s="475" t="str">
        <f>IFERROR(VLOOKUP($L264,Insumos!$D$2:$G$518,2,FALSE),"")</f>
        <v/>
      </c>
      <c r="N264" s="552"/>
      <c r="O264" s="476" t="str">
        <f>IFERROR(VLOOKUP($L264,Insumos!$D$2:$G$518,3,FALSE),"")</f>
        <v/>
      </c>
      <c r="P264" s="476" t="e">
        <f>+Tabla1[[#This Row],[Precio Unitario]]*Tabla1[[#This Row],[Cantidad de Insumos]]</f>
        <v>#VALUE!</v>
      </c>
      <c r="Q264" s="476" t="str">
        <f>IFERROR(VLOOKUP($L264,Insumos!$D$2:$G$518,4,FALSE),"")</f>
        <v/>
      </c>
      <c r="R264" s="475"/>
    </row>
    <row r="265" spans="2:18" s="514" customFormat="1" ht="38.25" x14ac:dyDescent="0.25">
      <c r="B265" s="477" t="str">
        <f>IF(Tabla1[[#This Row],[Código_Actividad]]="","",CONCATENATE(Tabla1[[#This Row],[POA]],".",Tabla1[[#This Row],[SRS]],".",Tabla1[[#This Row],[AREA]],".",Tabla1[[#This Row],[TIPO]]))</f>
        <v/>
      </c>
      <c r="C265" s="477" t="str">
        <f>IF(Tabla1[[#This Row],[Código_Actividad]]="","",'Formulario PPGR1'!#REF!)</f>
        <v/>
      </c>
      <c r="D265" s="477" t="str">
        <f>IF(Tabla1[[#This Row],[Código_Actividad]]="","",'Formulario PPGR1'!#REF!)</f>
        <v/>
      </c>
      <c r="E265" s="477" t="str">
        <f>IF(Tabla1[[#This Row],[Código_Actividad]]="","",'Formulario PPGR1'!#REF!)</f>
        <v/>
      </c>
      <c r="F265" s="477" t="str">
        <f>IF(Tabla1[[#This Row],[Código_Actividad]]="","",'Formulario PPGR1'!#REF!)</f>
        <v/>
      </c>
      <c r="G265" s="463"/>
      <c r="H265" s="418" t="str">
        <f>IFERROR(VLOOKUP(Tabla1[[#This Row],[Código_Actividad]],'Formulario PPGR2'!$H$7:$I$1048576,2,FALSE),"")</f>
        <v/>
      </c>
      <c r="I265" s="458">
        <v>1</v>
      </c>
      <c r="J265" s="551"/>
      <c r="K265" s="460" t="s">
        <v>1324</v>
      </c>
      <c r="L265" s="551"/>
      <c r="M265" s="475" t="str">
        <f>IFERROR(VLOOKUP($L265,Insumos!$D$2:$G$518,2,FALSE),"")</f>
        <v/>
      </c>
      <c r="N265" s="552"/>
      <c r="O265" s="476" t="str">
        <f>IFERROR(VLOOKUP($L265,Insumos!$D$2:$G$518,3,FALSE),"")</f>
        <v/>
      </c>
      <c r="P265" s="476" t="e">
        <f>+Tabla1[[#This Row],[Precio Unitario]]*Tabla1[[#This Row],[Cantidad de Insumos]]</f>
        <v>#VALUE!</v>
      </c>
      <c r="Q265" s="476" t="str">
        <f>IFERROR(VLOOKUP($L265,Insumos!$D$2:$G$518,4,FALSE),"")</f>
        <v/>
      </c>
      <c r="R265" s="475"/>
    </row>
    <row r="266" spans="2:18" s="514" customFormat="1" ht="25.5" x14ac:dyDescent="0.25">
      <c r="B266" s="477" t="str">
        <f>IF(Tabla1[[#This Row],[Código_Actividad]]="","",CONCATENATE(Tabla1[[#This Row],[POA]],".",Tabla1[[#This Row],[SRS]],".",Tabla1[[#This Row],[AREA]],".",Tabla1[[#This Row],[TIPO]]))</f>
        <v/>
      </c>
      <c r="C266" s="477" t="str">
        <f>IF(Tabla1[[#This Row],[Código_Actividad]]="","",'Formulario PPGR1'!#REF!)</f>
        <v/>
      </c>
      <c r="D266" s="477" t="str">
        <f>IF(Tabla1[[#This Row],[Código_Actividad]]="","",'Formulario PPGR1'!#REF!)</f>
        <v/>
      </c>
      <c r="E266" s="477" t="str">
        <f>IF(Tabla1[[#This Row],[Código_Actividad]]="","",'Formulario PPGR1'!#REF!)</f>
        <v/>
      </c>
      <c r="F266" s="477" t="str">
        <f>IF(Tabla1[[#This Row],[Código_Actividad]]="","",'Formulario PPGR1'!#REF!)</f>
        <v/>
      </c>
      <c r="G266" s="463"/>
      <c r="H266" s="418" t="str">
        <f>IFERROR(VLOOKUP(Tabla1[[#This Row],[Código_Actividad]],'Formulario PPGR2'!$H$7:$I$1048576,2,FALSE),"")</f>
        <v/>
      </c>
      <c r="I266" s="458">
        <v>1</v>
      </c>
      <c r="J266" s="551"/>
      <c r="K266" s="460" t="s">
        <v>872</v>
      </c>
      <c r="L266" s="551"/>
      <c r="M266" s="475" t="str">
        <f>IFERROR(VLOOKUP($L266,Insumos!$D$2:$G$518,2,FALSE),"")</f>
        <v/>
      </c>
      <c r="N266" s="552"/>
      <c r="O266" s="476" t="str">
        <f>IFERROR(VLOOKUP($L266,Insumos!$D$2:$G$518,3,FALSE),"")</f>
        <v/>
      </c>
      <c r="P266" s="476" t="e">
        <f>+Tabla1[[#This Row],[Precio Unitario]]*Tabla1[[#This Row],[Cantidad de Insumos]]</f>
        <v>#VALUE!</v>
      </c>
      <c r="Q266" s="476" t="str">
        <f>IFERROR(VLOOKUP($L266,Insumos!$D$2:$G$518,4,FALSE),"")</f>
        <v/>
      </c>
      <c r="R266" s="475"/>
    </row>
    <row r="267" spans="2:18" s="514" customFormat="1" x14ac:dyDescent="0.25">
      <c r="B267" s="477" t="str">
        <f>IF(Tabla1[[#This Row],[Código_Actividad]]="","",CONCATENATE(Tabla1[[#This Row],[POA]],".",Tabla1[[#This Row],[SRS]],".",Tabla1[[#This Row],[AREA]],".",Tabla1[[#This Row],[TIPO]]))</f>
        <v/>
      </c>
      <c r="C267" s="477" t="str">
        <f>IF(Tabla1[[#This Row],[Código_Actividad]]="","",'Formulario PPGR1'!#REF!)</f>
        <v/>
      </c>
      <c r="D267" s="477" t="str">
        <f>IF(Tabla1[[#This Row],[Código_Actividad]]="","",'Formulario PPGR1'!#REF!)</f>
        <v/>
      </c>
      <c r="E267" s="477" t="str">
        <f>IF(Tabla1[[#This Row],[Código_Actividad]]="","",'Formulario PPGR1'!#REF!)</f>
        <v/>
      </c>
      <c r="F267" s="477" t="str">
        <f>IF(Tabla1[[#This Row],[Código_Actividad]]="","",'Formulario PPGR1'!#REF!)</f>
        <v/>
      </c>
      <c r="G267" s="463"/>
      <c r="H267" s="418" t="str">
        <f>IFERROR(VLOOKUP(Tabla1[[#This Row],[Código_Actividad]],'Formulario PPGR2'!$H$7:$I$1048576,2,FALSE),"")</f>
        <v/>
      </c>
      <c r="I267" s="458">
        <v>1</v>
      </c>
      <c r="J267" s="543"/>
      <c r="K267" s="459"/>
      <c r="L267" s="549"/>
      <c r="M267" s="475" t="str">
        <f>IFERROR(VLOOKUP($L267,Insumos!$D$2:$G$518,2,FALSE),"")</f>
        <v/>
      </c>
      <c r="N267" s="550"/>
      <c r="O267" s="476" t="str">
        <f>IFERROR(VLOOKUP($L267,Insumos!$D$2:$G$518,3,FALSE),"")</f>
        <v/>
      </c>
      <c r="P267" s="476" t="e">
        <f>+Tabla1[[#This Row],[Precio Unitario]]*Tabla1[[#This Row],[Cantidad de Insumos]]</f>
        <v>#VALUE!</v>
      </c>
      <c r="Q267" s="476" t="str">
        <f>IFERROR(VLOOKUP($L267,Insumos!$D$2:$G$518,4,FALSE),"")</f>
        <v/>
      </c>
      <c r="R267" s="475"/>
    </row>
    <row r="268" spans="2:18" s="514" customFormat="1" x14ac:dyDescent="0.25">
      <c r="B268" s="477" t="str">
        <f>IF(Tabla1[[#This Row],[Código_Actividad]]="","",CONCATENATE(Tabla1[[#This Row],[POA]],".",Tabla1[[#This Row],[SRS]],".",Tabla1[[#This Row],[AREA]],".",Tabla1[[#This Row],[TIPO]]))</f>
        <v/>
      </c>
      <c r="C268" s="477" t="str">
        <f>IF(Tabla1[[#This Row],[Código_Actividad]]="","",'Formulario PPGR1'!#REF!)</f>
        <v/>
      </c>
      <c r="D268" s="477" t="str">
        <f>IF(Tabla1[[#This Row],[Código_Actividad]]="","",'Formulario PPGR1'!#REF!)</f>
        <v/>
      </c>
      <c r="E268" s="477" t="str">
        <f>IF(Tabla1[[#This Row],[Código_Actividad]]="","",'Formulario PPGR1'!#REF!)</f>
        <v/>
      </c>
      <c r="F268" s="477" t="str">
        <f>IF(Tabla1[[#This Row],[Código_Actividad]]="","",'Formulario PPGR1'!#REF!)</f>
        <v/>
      </c>
      <c r="G268" s="463"/>
      <c r="H268" s="418" t="str">
        <f>IFERROR(VLOOKUP(Tabla1[[#This Row],[Código_Actividad]],'Formulario PPGR2'!$H$7:$I$1048576,2,FALSE),"")</f>
        <v/>
      </c>
      <c r="I268" s="458">
        <v>1</v>
      </c>
      <c r="J268" s="543"/>
      <c r="K268" s="461" t="str">
        <f>IFERROR(VLOOKUP($J268,[8]LSIns!$B$5:$C$45,2,FALSE),"")</f>
        <v/>
      </c>
      <c r="L268" s="543"/>
      <c r="M268" s="475" t="str">
        <f>IFERROR(VLOOKUP($L268,Insumos!$D$2:$G$518,2,FALSE),"")</f>
        <v/>
      </c>
      <c r="N268" s="545"/>
      <c r="O268" s="476" t="str">
        <f>IFERROR(VLOOKUP($L268,Insumos!$D$2:$G$518,3,FALSE),"")</f>
        <v/>
      </c>
      <c r="P268" s="476" t="e">
        <f>+Tabla1[[#This Row],[Precio Unitario]]*Tabla1[[#This Row],[Cantidad de Insumos]]</f>
        <v>#VALUE!</v>
      </c>
      <c r="Q268" s="476" t="str">
        <f>IFERROR(VLOOKUP($L268,Insumos!$D$2:$G$518,4,FALSE),"")</f>
        <v/>
      </c>
      <c r="R268" s="475"/>
    </row>
    <row r="269" spans="2:18" s="514" customFormat="1" ht="25.5" x14ac:dyDescent="0.25">
      <c r="B269" s="477" t="str">
        <f>IF(Tabla1[[#This Row],[Código_Actividad]]="","",CONCATENATE(Tabla1[[#This Row],[POA]],".",Tabla1[[#This Row],[SRS]],".",Tabla1[[#This Row],[AREA]],".",Tabla1[[#This Row],[TIPO]]))</f>
        <v/>
      </c>
      <c r="C269" s="477" t="str">
        <f>IF(Tabla1[[#This Row],[Código_Actividad]]="","",'Formulario PPGR1'!#REF!)</f>
        <v/>
      </c>
      <c r="D269" s="477" t="str">
        <f>IF(Tabla1[[#This Row],[Código_Actividad]]="","",'Formulario PPGR1'!#REF!)</f>
        <v/>
      </c>
      <c r="E269" s="477" t="str">
        <f>IF(Tabla1[[#This Row],[Código_Actividad]]="","",'Formulario PPGR1'!#REF!)</f>
        <v/>
      </c>
      <c r="F269" s="477" t="str">
        <f>IF(Tabla1[[#This Row],[Código_Actividad]]="","",'Formulario PPGR1'!#REF!)</f>
        <v/>
      </c>
      <c r="G269" s="463"/>
      <c r="H269" s="418" t="str">
        <f>IFERROR(VLOOKUP(Tabla1[[#This Row],[Código_Actividad]],'Formulario PPGR2'!$H$7:$I$1048576,2,FALSE),"")</f>
        <v/>
      </c>
      <c r="I269" s="458">
        <v>2</v>
      </c>
      <c r="J269" s="551"/>
      <c r="K269" s="460" t="s">
        <v>872</v>
      </c>
      <c r="L269" s="551"/>
      <c r="M269" s="475" t="str">
        <f>IFERROR(VLOOKUP($L269,Insumos!$D$2:$G$518,2,FALSE),"")</f>
        <v/>
      </c>
      <c r="N269" s="552"/>
      <c r="O269" s="476" t="str">
        <f>IFERROR(VLOOKUP($L269,Insumos!$D$2:$G$518,3,FALSE),"")</f>
        <v/>
      </c>
      <c r="P269" s="476" t="e">
        <f>+Tabla1[[#This Row],[Precio Unitario]]*Tabla1[[#This Row],[Cantidad de Insumos]]</f>
        <v>#VALUE!</v>
      </c>
      <c r="Q269" s="476" t="str">
        <f>IFERROR(VLOOKUP($L269,Insumos!$D$2:$G$518,4,FALSE),"")</f>
        <v/>
      </c>
      <c r="R269" s="475"/>
    </row>
    <row r="270" spans="2:18" s="514" customFormat="1" ht="25.5" x14ac:dyDescent="0.25">
      <c r="B270" s="477" t="str">
        <f>IF(Tabla1[[#This Row],[Código_Actividad]]="","",CONCATENATE(Tabla1[[#This Row],[POA]],".",Tabla1[[#This Row],[SRS]],".",Tabla1[[#This Row],[AREA]],".",Tabla1[[#This Row],[TIPO]]))</f>
        <v/>
      </c>
      <c r="C270" s="477" t="str">
        <f>IF(Tabla1[[#This Row],[Código_Actividad]]="","",'Formulario PPGR1'!#REF!)</f>
        <v/>
      </c>
      <c r="D270" s="477" t="str">
        <f>IF(Tabla1[[#This Row],[Código_Actividad]]="","",'Formulario PPGR1'!#REF!)</f>
        <v/>
      </c>
      <c r="E270" s="477" t="str">
        <f>IF(Tabla1[[#This Row],[Código_Actividad]]="","",'Formulario PPGR1'!#REF!)</f>
        <v/>
      </c>
      <c r="F270" s="477" t="str">
        <f>IF(Tabla1[[#This Row],[Código_Actividad]]="","",'Formulario PPGR1'!#REF!)</f>
        <v/>
      </c>
      <c r="G270" s="463"/>
      <c r="H270" s="418" t="str">
        <f>IFERROR(VLOOKUP(Tabla1[[#This Row],[Código_Actividad]],'Formulario PPGR2'!$H$7:$I$1048576,2,FALSE),"")</f>
        <v/>
      </c>
      <c r="I270" s="458">
        <v>2</v>
      </c>
      <c r="J270" s="551"/>
      <c r="K270" s="460" t="s">
        <v>872</v>
      </c>
      <c r="L270" s="551"/>
      <c r="M270" s="475" t="str">
        <f>IFERROR(VLOOKUP($L270,Insumos!$D$2:$G$518,2,FALSE),"")</f>
        <v/>
      </c>
      <c r="N270" s="552"/>
      <c r="O270" s="476" t="str">
        <f>IFERROR(VLOOKUP($L270,Insumos!$D$2:$G$518,3,FALSE),"")</f>
        <v/>
      </c>
      <c r="P270" s="476" t="e">
        <f>+Tabla1[[#This Row],[Precio Unitario]]*Tabla1[[#This Row],[Cantidad de Insumos]]</f>
        <v>#VALUE!</v>
      </c>
      <c r="Q270" s="476" t="str">
        <f>IFERROR(VLOOKUP($L270,Insumos!$D$2:$G$518,4,FALSE),"")</f>
        <v/>
      </c>
      <c r="R270" s="475"/>
    </row>
    <row r="271" spans="2:18" s="514" customFormat="1" x14ac:dyDescent="0.25">
      <c r="B271" s="477" t="str">
        <f>IF(Tabla1[[#This Row],[Código_Actividad]]="","",CONCATENATE(Tabla1[[#This Row],[POA]],".",Tabla1[[#This Row],[SRS]],".",Tabla1[[#This Row],[AREA]],".",Tabla1[[#This Row],[TIPO]]))</f>
        <v/>
      </c>
      <c r="C271" s="477" t="str">
        <f>IF(Tabla1[[#This Row],[Código_Actividad]]="","",'Formulario PPGR1'!#REF!)</f>
        <v/>
      </c>
      <c r="D271" s="477" t="str">
        <f>IF(Tabla1[[#This Row],[Código_Actividad]]="","",'Formulario PPGR1'!#REF!)</f>
        <v/>
      </c>
      <c r="E271" s="477" t="str">
        <f>IF(Tabla1[[#This Row],[Código_Actividad]]="","",'Formulario PPGR1'!#REF!)</f>
        <v/>
      </c>
      <c r="F271" s="477" t="str">
        <f>IF(Tabla1[[#This Row],[Código_Actividad]]="","",'Formulario PPGR1'!#REF!)</f>
        <v/>
      </c>
      <c r="G271" s="386"/>
      <c r="H271" s="418" t="str">
        <f>IFERROR(VLOOKUP(Tabla1[[#This Row],[Código_Actividad]],'Formulario PPGR2'!$H$7:$I$1048576,2,FALSE),"")</f>
        <v/>
      </c>
      <c r="I271" s="453">
        <v>2</v>
      </c>
      <c r="J271" s="388"/>
      <c r="K271" s="451" t="str">
        <f>IFERROR(VLOOKUP($J271,[9]LSIns!$B$5:$C$45,2,FALSE),"")</f>
        <v/>
      </c>
      <c r="L271" s="543"/>
      <c r="M271" s="475" t="str">
        <f>IFERROR(VLOOKUP($L271,Insumos!$D$2:$G$518,2,FALSE),"")</f>
        <v/>
      </c>
      <c r="N271" s="545"/>
      <c r="O271" s="476" t="str">
        <f>IFERROR(VLOOKUP($L271,Insumos!$D$2:$G$518,3,FALSE),"")</f>
        <v/>
      </c>
      <c r="P271" s="476" t="e">
        <f>+Tabla1[[#This Row],[Precio Unitario]]*Tabla1[[#This Row],[Cantidad de Insumos]]</f>
        <v>#VALUE!</v>
      </c>
      <c r="Q271" s="476" t="str">
        <f>IFERROR(VLOOKUP($L271,Insumos!$D$2:$G$518,4,FALSE),"")</f>
        <v/>
      </c>
      <c r="R271" s="475"/>
    </row>
    <row r="272" spans="2:18" s="514" customFormat="1" x14ac:dyDescent="0.25">
      <c r="B272" s="477" t="str">
        <f>IF(Tabla1[[#This Row],[Código_Actividad]]="","",CONCATENATE(Tabla1[[#This Row],[POA]],".",Tabla1[[#This Row],[SRS]],".",Tabla1[[#This Row],[AREA]],".",Tabla1[[#This Row],[TIPO]]))</f>
        <v/>
      </c>
      <c r="C272" s="477" t="str">
        <f>IF(Tabla1[[#This Row],[Código_Actividad]]="","",'Formulario PPGR1'!#REF!)</f>
        <v/>
      </c>
      <c r="D272" s="477" t="str">
        <f>IF(Tabla1[[#This Row],[Código_Actividad]]="","",'Formulario PPGR1'!#REF!)</f>
        <v/>
      </c>
      <c r="E272" s="477" t="str">
        <f>IF(Tabla1[[#This Row],[Código_Actividad]]="","",'Formulario PPGR1'!#REF!)</f>
        <v/>
      </c>
      <c r="F272" s="477" t="str">
        <f>IF(Tabla1[[#This Row],[Código_Actividad]]="","",'Formulario PPGR1'!#REF!)</f>
        <v/>
      </c>
      <c r="G272" s="386"/>
      <c r="H272" s="418" t="str">
        <f>IFERROR(VLOOKUP(Tabla1[[#This Row],[Código_Actividad]],'Formulario PPGR2'!$H$7:$I$1048576,2,FALSE),"")</f>
        <v/>
      </c>
      <c r="I272" s="453">
        <v>2</v>
      </c>
      <c r="J272" s="388"/>
      <c r="K272" s="451" t="str">
        <f>IFERROR(VLOOKUP($J272,[9]LSIns!$B$5:$C$45,2,FALSE),"")</f>
        <v/>
      </c>
      <c r="L272" s="543"/>
      <c r="M272" s="475" t="str">
        <f>IFERROR(VLOOKUP($L272,Insumos!$D$2:$G$518,2,FALSE),"")</f>
        <v/>
      </c>
      <c r="N272" s="545"/>
      <c r="O272" s="476" t="str">
        <f>IFERROR(VLOOKUP($L272,Insumos!$D$2:$G$518,3,FALSE),"")</f>
        <v/>
      </c>
      <c r="P272" s="476" t="e">
        <f>+Tabla1[[#This Row],[Precio Unitario]]*Tabla1[[#This Row],[Cantidad de Insumos]]</f>
        <v>#VALUE!</v>
      </c>
      <c r="Q272" s="476" t="str">
        <f>IFERROR(VLOOKUP($L272,Insumos!$D$2:$G$518,4,FALSE),"")</f>
        <v/>
      </c>
      <c r="R272" s="475"/>
    </row>
    <row r="273" spans="2:18" s="514" customFormat="1" x14ac:dyDescent="0.25">
      <c r="B273" s="477" t="str">
        <f>IF(Tabla1[[#This Row],[Código_Actividad]]="","",CONCATENATE(Tabla1[[#This Row],[POA]],".",Tabla1[[#This Row],[SRS]],".",Tabla1[[#This Row],[AREA]],".",Tabla1[[#This Row],[TIPO]]))</f>
        <v/>
      </c>
      <c r="C273" s="477" t="str">
        <f>IF(Tabla1[[#This Row],[Código_Actividad]]="","",'Formulario PPGR1'!#REF!)</f>
        <v/>
      </c>
      <c r="D273" s="477" t="str">
        <f>IF(Tabla1[[#This Row],[Código_Actividad]]="","",'Formulario PPGR1'!#REF!)</f>
        <v/>
      </c>
      <c r="E273" s="477" t="str">
        <f>IF(Tabla1[[#This Row],[Código_Actividad]]="","",'Formulario PPGR1'!#REF!)</f>
        <v/>
      </c>
      <c r="F273" s="477" t="str">
        <f>IF(Tabla1[[#This Row],[Código_Actividad]]="","",'Formulario PPGR1'!#REF!)</f>
        <v/>
      </c>
      <c r="G273" s="386"/>
      <c r="H273" s="418" t="str">
        <f>IFERROR(VLOOKUP(Tabla1[[#This Row],[Código_Actividad]],'Formulario PPGR2'!$H$7:$I$1048576,2,FALSE),"")</f>
        <v/>
      </c>
      <c r="I273" s="453">
        <v>2</v>
      </c>
      <c r="J273" s="388"/>
      <c r="K273" s="451" t="str">
        <f>IFERROR(VLOOKUP($J273,[9]LSIns!$B$5:$C$45,2,FALSE),"")</f>
        <v/>
      </c>
      <c r="L273" s="543"/>
      <c r="M273" s="475" t="str">
        <f>IFERROR(VLOOKUP($L273,Insumos!$D$2:$G$518,2,FALSE),"")</f>
        <v/>
      </c>
      <c r="N273" s="545"/>
      <c r="O273" s="476" t="str">
        <f>IFERROR(VLOOKUP($L273,Insumos!$D$2:$G$518,3,FALSE),"")</f>
        <v/>
      </c>
      <c r="P273" s="476" t="e">
        <f>+Tabla1[[#This Row],[Precio Unitario]]*Tabla1[[#This Row],[Cantidad de Insumos]]</f>
        <v>#VALUE!</v>
      </c>
      <c r="Q273" s="476" t="str">
        <f>IFERROR(VLOOKUP($L273,Insumos!$D$2:$G$518,4,FALSE),"")</f>
        <v/>
      </c>
      <c r="R273" s="475"/>
    </row>
    <row r="274" spans="2:18" s="514" customFormat="1" x14ac:dyDescent="0.25">
      <c r="B274" s="477" t="str">
        <f>IF(Tabla1[[#This Row],[Código_Actividad]]="","",CONCATENATE(Tabla1[[#This Row],[POA]],".",Tabla1[[#This Row],[SRS]],".",Tabla1[[#This Row],[AREA]],".",Tabla1[[#This Row],[TIPO]]))</f>
        <v/>
      </c>
      <c r="C274" s="477" t="str">
        <f>IF(Tabla1[[#This Row],[Código_Actividad]]="","",'Formulario PPGR1'!#REF!)</f>
        <v/>
      </c>
      <c r="D274" s="477" t="str">
        <f>IF(Tabla1[[#This Row],[Código_Actividad]]="","",'Formulario PPGR1'!#REF!)</f>
        <v/>
      </c>
      <c r="E274" s="477" t="str">
        <f>IF(Tabla1[[#This Row],[Código_Actividad]]="","",'Formulario PPGR1'!#REF!)</f>
        <v/>
      </c>
      <c r="F274" s="477" t="str">
        <f>IF(Tabla1[[#This Row],[Código_Actividad]]="","",'Formulario PPGR1'!#REF!)</f>
        <v/>
      </c>
      <c r="G274" s="386"/>
      <c r="H274" s="418" t="str">
        <f>IFERROR(VLOOKUP(Tabla1[[#This Row],[Código_Actividad]],'Formulario PPGR2'!$H$7:$I$1048576,2,FALSE),"")</f>
        <v/>
      </c>
      <c r="I274" s="453">
        <v>2</v>
      </c>
      <c r="J274" s="388"/>
      <c r="K274" s="451" t="str">
        <f>IFERROR(VLOOKUP($J274,[9]LSIns!$B$5:$C$45,2,FALSE),"")</f>
        <v/>
      </c>
      <c r="L274" s="543"/>
      <c r="M274" s="475" t="str">
        <f>IFERROR(VLOOKUP($L274,Insumos!$D$2:$G$518,2,FALSE),"")</f>
        <v/>
      </c>
      <c r="N274" s="545"/>
      <c r="O274" s="476" t="str">
        <f>IFERROR(VLOOKUP($L274,Insumos!$D$2:$G$518,3,FALSE),"")</f>
        <v/>
      </c>
      <c r="P274" s="476" t="e">
        <f>+Tabla1[[#This Row],[Precio Unitario]]*Tabla1[[#This Row],[Cantidad de Insumos]]</f>
        <v>#VALUE!</v>
      </c>
      <c r="Q274" s="476" t="str">
        <f>IFERROR(VLOOKUP($L274,Insumos!$D$2:$G$518,4,FALSE),"")</f>
        <v/>
      </c>
      <c r="R274" s="475"/>
    </row>
    <row r="275" spans="2:18" s="514" customFormat="1" x14ac:dyDescent="0.25">
      <c r="B275" s="477" t="str">
        <f>IF(Tabla1[[#This Row],[Código_Actividad]]="","",CONCATENATE(Tabla1[[#This Row],[POA]],".",Tabla1[[#This Row],[SRS]],".",Tabla1[[#This Row],[AREA]],".",Tabla1[[#This Row],[TIPO]]))</f>
        <v/>
      </c>
      <c r="C275" s="477" t="str">
        <f>IF(Tabla1[[#This Row],[Código_Actividad]]="","",'Formulario PPGR1'!#REF!)</f>
        <v/>
      </c>
      <c r="D275" s="477" t="str">
        <f>IF(Tabla1[[#This Row],[Código_Actividad]]="","",'Formulario PPGR1'!#REF!)</f>
        <v/>
      </c>
      <c r="E275" s="477" t="str">
        <f>IF(Tabla1[[#This Row],[Código_Actividad]]="","",'Formulario PPGR1'!#REF!)</f>
        <v/>
      </c>
      <c r="F275" s="477" t="str">
        <f>IF(Tabla1[[#This Row],[Código_Actividad]]="","",'Formulario PPGR1'!#REF!)</f>
        <v/>
      </c>
      <c r="G275" s="386"/>
      <c r="H275" s="418" t="str">
        <f>IFERROR(VLOOKUP(Tabla1[[#This Row],[Código_Actividad]],'Formulario PPGR2'!$H$7:$I$1048576,2,FALSE),"")</f>
        <v/>
      </c>
      <c r="I275" s="453">
        <v>2</v>
      </c>
      <c r="J275" s="388"/>
      <c r="K275" s="451" t="str">
        <f>IFERROR(VLOOKUP($J275,[9]LSIns!$B$5:$C$45,2,FALSE),"")</f>
        <v/>
      </c>
      <c r="L275" s="543"/>
      <c r="M275" s="475" t="str">
        <f>IFERROR(VLOOKUP($L275,Insumos!$D$2:$G$518,2,FALSE),"")</f>
        <v/>
      </c>
      <c r="N275" s="545"/>
      <c r="O275" s="476" t="str">
        <f>IFERROR(VLOOKUP($L275,Insumos!$D$2:$G$518,3,FALSE),"")</f>
        <v/>
      </c>
      <c r="P275" s="476" t="e">
        <f>+Tabla1[[#This Row],[Precio Unitario]]*Tabla1[[#This Row],[Cantidad de Insumos]]</f>
        <v>#VALUE!</v>
      </c>
      <c r="Q275" s="476" t="str">
        <f>IFERROR(VLOOKUP($L275,Insumos!$D$2:$G$518,4,FALSE),"")</f>
        <v/>
      </c>
      <c r="R275" s="475"/>
    </row>
    <row r="276" spans="2:18" s="514" customFormat="1" x14ac:dyDescent="0.25">
      <c r="B276" s="477" t="str">
        <f>IF(Tabla1[[#This Row],[Código_Actividad]]="","",CONCATENATE(Tabla1[[#This Row],[POA]],".",Tabla1[[#This Row],[SRS]],".",Tabla1[[#This Row],[AREA]],".",Tabla1[[#This Row],[TIPO]]))</f>
        <v/>
      </c>
      <c r="C276" s="477" t="str">
        <f>IF(Tabla1[[#This Row],[Código_Actividad]]="","",'Formulario PPGR1'!#REF!)</f>
        <v/>
      </c>
      <c r="D276" s="477" t="str">
        <f>IF(Tabla1[[#This Row],[Código_Actividad]]="","",'Formulario PPGR1'!#REF!)</f>
        <v/>
      </c>
      <c r="E276" s="477" t="str">
        <f>IF(Tabla1[[#This Row],[Código_Actividad]]="","",'Formulario PPGR1'!#REF!)</f>
        <v/>
      </c>
      <c r="F276" s="477" t="str">
        <f>IF(Tabla1[[#This Row],[Código_Actividad]]="","",'Formulario PPGR1'!#REF!)</f>
        <v/>
      </c>
      <c r="G276" s="386"/>
      <c r="H276" s="418" t="str">
        <f>IFERROR(VLOOKUP(Tabla1[[#This Row],[Código_Actividad]],'Formulario PPGR2'!$H$7:$I$1048576,2,FALSE),"")</f>
        <v/>
      </c>
      <c r="I276" s="453">
        <v>3</v>
      </c>
      <c r="J276" s="388"/>
      <c r="K276" s="451" t="str">
        <f>IFERROR(VLOOKUP($J276,[9]LSIns!$B$5:$C$45,2,FALSE),"")</f>
        <v/>
      </c>
      <c r="L276" s="543"/>
      <c r="M276" s="475" t="str">
        <f>IFERROR(VLOOKUP($L276,Insumos!$D$2:$G$518,2,FALSE),"")</f>
        <v/>
      </c>
      <c r="N276" s="545"/>
      <c r="O276" s="476" t="str">
        <f>IFERROR(VLOOKUP($L276,Insumos!$D$2:$G$518,3,FALSE),"")</f>
        <v/>
      </c>
      <c r="P276" s="476" t="e">
        <f>+Tabla1[[#This Row],[Precio Unitario]]*Tabla1[[#This Row],[Cantidad de Insumos]]</f>
        <v>#VALUE!</v>
      </c>
      <c r="Q276" s="476" t="str">
        <f>IFERROR(VLOOKUP($L276,Insumos!$D$2:$G$518,4,FALSE),"")</f>
        <v/>
      </c>
      <c r="R276" s="475"/>
    </row>
    <row r="277" spans="2:18" s="514" customFormat="1" x14ac:dyDescent="0.25">
      <c r="B277" s="477" t="str">
        <f>IF(Tabla1[[#This Row],[Código_Actividad]]="","",CONCATENATE(Tabla1[[#This Row],[POA]],".",Tabla1[[#This Row],[SRS]],".",Tabla1[[#This Row],[AREA]],".",Tabla1[[#This Row],[TIPO]]))</f>
        <v/>
      </c>
      <c r="C277" s="477" t="str">
        <f>IF(Tabla1[[#This Row],[Código_Actividad]]="","",'Formulario PPGR1'!#REF!)</f>
        <v/>
      </c>
      <c r="D277" s="477" t="str">
        <f>IF(Tabla1[[#This Row],[Código_Actividad]]="","",'Formulario PPGR1'!#REF!)</f>
        <v/>
      </c>
      <c r="E277" s="477" t="str">
        <f>IF(Tabla1[[#This Row],[Código_Actividad]]="","",'Formulario PPGR1'!#REF!)</f>
        <v/>
      </c>
      <c r="F277" s="477" t="str">
        <f>IF(Tabla1[[#This Row],[Código_Actividad]]="","",'Formulario PPGR1'!#REF!)</f>
        <v/>
      </c>
      <c r="G277" s="386"/>
      <c r="H277" s="418" t="str">
        <f>IFERROR(VLOOKUP(Tabla1[[#This Row],[Código_Actividad]],'Formulario PPGR2'!$H$7:$I$1048576,2,FALSE),"")</f>
        <v/>
      </c>
      <c r="I277" s="453">
        <v>3</v>
      </c>
      <c r="J277" s="388"/>
      <c r="K277" s="451" t="str">
        <f>IFERROR(VLOOKUP($J277,[9]LSIns!$B$5:$C$45,2,FALSE),"")</f>
        <v/>
      </c>
      <c r="L277" s="543"/>
      <c r="M277" s="475" t="str">
        <f>IFERROR(VLOOKUP($L277,Insumos!$D$2:$G$518,2,FALSE),"")</f>
        <v/>
      </c>
      <c r="N277" s="545"/>
      <c r="O277" s="476" t="str">
        <f>IFERROR(VLOOKUP($L277,Insumos!$D$2:$G$518,3,FALSE),"")</f>
        <v/>
      </c>
      <c r="P277" s="476" t="e">
        <f>+Tabla1[[#This Row],[Precio Unitario]]*Tabla1[[#This Row],[Cantidad de Insumos]]</f>
        <v>#VALUE!</v>
      </c>
      <c r="Q277" s="476" t="str">
        <f>IFERROR(VLOOKUP($L277,Insumos!$D$2:$G$518,4,FALSE),"")</f>
        <v/>
      </c>
      <c r="R277" s="475"/>
    </row>
    <row r="278" spans="2:18" s="514" customFormat="1" x14ac:dyDescent="0.25">
      <c r="B278" s="477" t="str">
        <f>IF(Tabla1[[#This Row],[Código_Actividad]]="","",CONCATENATE(Tabla1[[#This Row],[POA]],".",Tabla1[[#This Row],[SRS]],".",Tabla1[[#This Row],[AREA]],".",Tabla1[[#This Row],[TIPO]]))</f>
        <v/>
      </c>
      <c r="C278" s="477" t="str">
        <f>IF(Tabla1[[#This Row],[Código_Actividad]]="","",'Formulario PPGR1'!#REF!)</f>
        <v/>
      </c>
      <c r="D278" s="477" t="str">
        <f>IF(Tabla1[[#This Row],[Código_Actividad]]="","",'Formulario PPGR1'!#REF!)</f>
        <v/>
      </c>
      <c r="E278" s="477" t="str">
        <f>IF(Tabla1[[#This Row],[Código_Actividad]]="","",'Formulario PPGR1'!#REF!)</f>
        <v/>
      </c>
      <c r="F278" s="477" t="str">
        <f>IF(Tabla1[[#This Row],[Código_Actividad]]="","",'Formulario PPGR1'!#REF!)</f>
        <v/>
      </c>
      <c r="G278" s="386"/>
      <c r="H278" s="418" t="str">
        <f>IFERROR(VLOOKUP(Tabla1[[#This Row],[Código_Actividad]],'Formulario PPGR2'!$H$7:$I$1048576,2,FALSE),"")</f>
        <v/>
      </c>
      <c r="I278" s="453">
        <v>3</v>
      </c>
      <c r="J278" s="388"/>
      <c r="K278" s="451" t="str">
        <f>IFERROR(VLOOKUP($J278,[9]LSIns!$B$5:$C$45,2,FALSE),"")</f>
        <v/>
      </c>
      <c r="L278" s="543"/>
      <c r="M278" s="475" t="str">
        <f>IFERROR(VLOOKUP($L278,Insumos!$D$2:$G$518,2,FALSE),"")</f>
        <v/>
      </c>
      <c r="N278" s="545"/>
      <c r="O278" s="476" t="str">
        <f>IFERROR(VLOOKUP($L278,Insumos!$D$2:$G$518,3,FALSE),"")</f>
        <v/>
      </c>
      <c r="P278" s="476" t="e">
        <f>+Tabla1[[#This Row],[Precio Unitario]]*Tabla1[[#This Row],[Cantidad de Insumos]]</f>
        <v>#VALUE!</v>
      </c>
      <c r="Q278" s="476" t="str">
        <f>IFERROR(VLOOKUP($L278,Insumos!$D$2:$G$518,4,FALSE),"")</f>
        <v/>
      </c>
      <c r="R278" s="475"/>
    </row>
    <row r="279" spans="2:18" s="514" customFormat="1" x14ac:dyDescent="0.25">
      <c r="B279" s="477" t="str">
        <f>IF(Tabla1[[#This Row],[Código_Actividad]]="","",CONCATENATE(Tabla1[[#This Row],[POA]],".",Tabla1[[#This Row],[SRS]],".",Tabla1[[#This Row],[AREA]],".",Tabla1[[#This Row],[TIPO]]))</f>
        <v/>
      </c>
      <c r="C279" s="477" t="str">
        <f>IF(Tabla1[[#This Row],[Código_Actividad]]="","",'Formulario PPGR1'!#REF!)</f>
        <v/>
      </c>
      <c r="D279" s="477" t="str">
        <f>IF(Tabla1[[#This Row],[Código_Actividad]]="","",'Formulario PPGR1'!#REF!)</f>
        <v/>
      </c>
      <c r="E279" s="477" t="str">
        <f>IF(Tabla1[[#This Row],[Código_Actividad]]="","",'Formulario PPGR1'!#REF!)</f>
        <v/>
      </c>
      <c r="F279" s="477" t="str">
        <f>IF(Tabla1[[#This Row],[Código_Actividad]]="","",'Formulario PPGR1'!#REF!)</f>
        <v/>
      </c>
      <c r="G279" s="386"/>
      <c r="H279" s="418" t="str">
        <f>IFERROR(VLOOKUP(Tabla1[[#This Row],[Código_Actividad]],'Formulario PPGR2'!$H$7:$I$1048576,2,FALSE),"")</f>
        <v/>
      </c>
      <c r="I279" s="453">
        <v>3</v>
      </c>
      <c r="J279" s="388"/>
      <c r="K279" s="451" t="str">
        <f>IFERROR(VLOOKUP($J279,[9]LSIns!$B$5:$C$45,2,FALSE),"")</f>
        <v/>
      </c>
      <c r="L279" s="543"/>
      <c r="M279" s="475" t="str">
        <f>IFERROR(VLOOKUP($L279,Insumos!$D$2:$G$518,2,FALSE),"")</f>
        <v/>
      </c>
      <c r="N279" s="545"/>
      <c r="O279" s="476" t="str">
        <f>IFERROR(VLOOKUP($L279,Insumos!$D$2:$G$518,3,FALSE),"")</f>
        <v/>
      </c>
      <c r="P279" s="476" t="e">
        <f>+Tabla1[[#This Row],[Precio Unitario]]*Tabla1[[#This Row],[Cantidad de Insumos]]</f>
        <v>#VALUE!</v>
      </c>
      <c r="Q279" s="476" t="str">
        <f>IFERROR(VLOOKUP($L279,Insumos!$D$2:$G$518,4,FALSE),"")</f>
        <v/>
      </c>
      <c r="R279" s="475"/>
    </row>
    <row r="280" spans="2:18" s="514" customFormat="1" x14ac:dyDescent="0.25">
      <c r="B280" s="477" t="str">
        <f>IF(Tabla1[[#This Row],[Código_Actividad]]="","",CONCATENATE(Tabla1[[#This Row],[POA]],".",Tabla1[[#This Row],[SRS]],".",Tabla1[[#This Row],[AREA]],".",Tabla1[[#This Row],[TIPO]]))</f>
        <v/>
      </c>
      <c r="C280" s="477" t="str">
        <f>IF(Tabla1[[#This Row],[Código_Actividad]]="","",'Formulario PPGR1'!#REF!)</f>
        <v/>
      </c>
      <c r="D280" s="477" t="str">
        <f>IF(Tabla1[[#This Row],[Código_Actividad]]="","",'Formulario PPGR1'!#REF!)</f>
        <v/>
      </c>
      <c r="E280" s="477" t="str">
        <f>IF(Tabla1[[#This Row],[Código_Actividad]]="","",'Formulario PPGR1'!#REF!)</f>
        <v/>
      </c>
      <c r="F280" s="477" t="str">
        <f>IF(Tabla1[[#This Row],[Código_Actividad]]="","",'Formulario PPGR1'!#REF!)</f>
        <v/>
      </c>
      <c r="G280" s="386"/>
      <c r="H280" s="418" t="str">
        <f>IFERROR(VLOOKUP(Tabla1[[#This Row],[Código_Actividad]],'Formulario PPGR2'!$H$7:$I$1048576,2,FALSE),"")</f>
        <v/>
      </c>
      <c r="I280" s="453">
        <v>3</v>
      </c>
      <c r="J280" s="388"/>
      <c r="K280" s="451" t="str">
        <f>IFERROR(VLOOKUP($J280,[9]LSIns!$B$5:$C$45,2,FALSE),"")</f>
        <v/>
      </c>
      <c r="L280" s="543"/>
      <c r="M280" s="475" t="str">
        <f>IFERROR(VLOOKUP($L280,Insumos!$D$2:$G$518,2,FALSE),"")</f>
        <v/>
      </c>
      <c r="N280" s="545"/>
      <c r="O280" s="476" t="str">
        <f>IFERROR(VLOOKUP($L280,Insumos!$D$2:$G$518,3,FALSE),"")</f>
        <v/>
      </c>
      <c r="P280" s="476" t="e">
        <f>+Tabla1[[#This Row],[Precio Unitario]]*Tabla1[[#This Row],[Cantidad de Insumos]]</f>
        <v>#VALUE!</v>
      </c>
      <c r="Q280" s="476" t="str">
        <f>IFERROR(VLOOKUP($L280,Insumos!$D$2:$G$518,4,FALSE),"")</f>
        <v/>
      </c>
      <c r="R280" s="475"/>
    </row>
    <row r="281" spans="2:18" s="514" customFormat="1" x14ac:dyDescent="0.25">
      <c r="B281" s="477" t="str">
        <f>IF(Tabla1[[#This Row],[Código_Actividad]]="","",CONCATENATE(Tabla1[[#This Row],[POA]],".",Tabla1[[#This Row],[SRS]],".",Tabla1[[#This Row],[AREA]],".",Tabla1[[#This Row],[TIPO]]))</f>
        <v/>
      </c>
      <c r="C281" s="477" t="str">
        <f>IF(Tabla1[[#This Row],[Código_Actividad]]="","",'Formulario PPGR1'!#REF!)</f>
        <v/>
      </c>
      <c r="D281" s="477" t="str">
        <f>IF(Tabla1[[#This Row],[Código_Actividad]]="","",'Formulario PPGR1'!#REF!)</f>
        <v/>
      </c>
      <c r="E281" s="477" t="str">
        <f>IF(Tabla1[[#This Row],[Código_Actividad]]="","",'Formulario PPGR1'!#REF!)</f>
        <v/>
      </c>
      <c r="F281" s="477" t="str">
        <f>IF(Tabla1[[#This Row],[Código_Actividad]]="","",'Formulario PPGR1'!#REF!)</f>
        <v/>
      </c>
      <c r="G281" s="386"/>
      <c r="H281" s="418" t="str">
        <f>IFERROR(VLOOKUP(Tabla1[[#This Row],[Código_Actividad]],'Formulario PPGR2'!$H$7:$I$1048576,2,FALSE),"")</f>
        <v/>
      </c>
      <c r="I281" s="453">
        <v>1</v>
      </c>
      <c r="J281" s="388"/>
      <c r="K281" s="451" t="str">
        <f>IFERROR(VLOOKUP($J281,[9]LSIns!$B$5:$C$45,2,FALSE),"")</f>
        <v/>
      </c>
      <c r="L281" s="543"/>
      <c r="M281" s="475" t="str">
        <f>IFERROR(VLOOKUP($L281,Insumos!$D$2:$G$518,2,FALSE),"")</f>
        <v/>
      </c>
      <c r="N281" s="545"/>
      <c r="O281" s="476" t="str">
        <f>IFERROR(VLOOKUP($L281,Insumos!$D$2:$G$518,3,FALSE),"")</f>
        <v/>
      </c>
      <c r="P281" s="476" t="e">
        <f>+Tabla1[[#This Row],[Precio Unitario]]*Tabla1[[#This Row],[Cantidad de Insumos]]</f>
        <v>#VALUE!</v>
      </c>
      <c r="Q281" s="476" t="str">
        <f>IFERROR(VLOOKUP($L281,Insumos!$D$2:$G$518,4,FALSE),"")</f>
        <v/>
      </c>
      <c r="R281" s="475"/>
    </row>
    <row r="282" spans="2:18" s="514" customFormat="1" x14ac:dyDescent="0.25">
      <c r="B282" s="477" t="str">
        <f>IF(Tabla1[[#This Row],[Código_Actividad]]="","",CONCATENATE(Tabla1[[#This Row],[POA]],".",Tabla1[[#This Row],[SRS]],".",Tabla1[[#This Row],[AREA]],".",Tabla1[[#This Row],[TIPO]]))</f>
        <v/>
      </c>
      <c r="C282" s="477" t="str">
        <f>IF(Tabla1[[#This Row],[Código_Actividad]]="","",'Formulario PPGR1'!#REF!)</f>
        <v/>
      </c>
      <c r="D282" s="477" t="str">
        <f>IF(Tabla1[[#This Row],[Código_Actividad]]="","",'Formulario PPGR1'!#REF!)</f>
        <v/>
      </c>
      <c r="E282" s="477" t="str">
        <f>IF(Tabla1[[#This Row],[Código_Actividad]]="","",'Formulario PPGR1'!#REF!)</f>
        <v/>
      </c>
      <c r="F282" s="477" t="str">
        <f>IF(Tabla1[[#This Row],[Código_Actividad]]="","",'Formulario PPGR1'!#REF!)</f>
        <v/>
      </c>
      <c r="G282" s="386"/>
      <c r="H282" s="418" t="str">
        <f>IFERROR(VLOOKUP(Tabla1[[#This Row],[Código_Actividad]],'Formulario PPGR2'!$H$7:$I$1048576,2,FALSE),"")</f>
        <v/>
      </c>
      <c r="I282" s="453">
        <v>1</v>
      </c>
      <c r="J282" s="388"/>
      <c r="K282" s="451" t="str">
        <f>IFERROR(VLOOKUP($J282,[9]LSIns!$B$5:$C$45,2,FALSE),"")</f>
        <v/>
      </c>
      <c r="L282" s="543"/>
      <c r="M282" s="475" t="str">
        <f>IFERROR(VLOOKUP($L282,Insumos!$D$2:$G$518,2,FALSE),"")</f>
        <v/>
      </c>
      <c r="N282" s="545"/>
      <c r="O282" s="476" t="str">
        <f>IFERROR(VLOOKUP($L282,Insumos!$D$2:$G$518,3,FALSE),"")</f>
        <v/>
      </c>
      <c r="P282" s="476" t="e">
        <f>+Tabla1[[#This Row],[Precio Unitario]]*Tabla1[[#This Row],[Cantidad de Insumos]]</f>
        <v>#VALUE!</v>
      </c>
      <c r="Q282" s="476" t="str">
        <f>IFERROR(VLOOKUP($L282,Insumos!$D$2:$G$518,4,FALSE),"")</f>
        <v/>
      </c>
      <c r="R282" s="475"/>
    </row>
    <row r="283" spans="2:18" s="514" customFormat="1" x14ac:dyDescent="0.25">
      <c r="B283" s="477" t="str">
        <f>IF(Tabla1[[#This Row],[Código_Actividad]]="","",CONCATENATE(Tabla1[[#This Row],[POA]],".",Tabla1[[#This Row],[SRS]],".",Tabla1[[#This Row],[AREA]],".",Tabla1[[#This Row],[TIPO]]))</f>
        <v/>
      </c>
      <c r="C283" s="477" t="str">
        <f>IF(Tabla1[[#This Row],[Código_Actividad]]="","",'Formulario PPGR1'!#REF!)</f>
        <v/>
      </c>
      <c r="D283" s="477" t="str">
        <f>IF(Tabla1[[#This Row],[Código_Actividad]]="","",'Formulario PPGR1'!#REF!)</f>
        <v/>
      </c>
      <c r="E283" s="477" t="str">
        <f>IF(Tabla1[[#This Row],[Código_Actividad]]="","",'Formulario PPGR1'!#REF!)</f>
        <v/>
      </c>
      <c r="F283" s="477" t="str">
        <f>IF(Tabla1[[#This Row],[Código_Actividad]]="","",'Formulario PPGR1'!#REF!)</f>
        <v/>
      </c>
      <c r="G283" s="386"/>
      <c r="H283" s="418" t="str">
        <f>IFERROR(VLOOKUP(Tabla1[[#This Row],[Código_Actividad]],'Formulario PPGR2'!$H$7:$I$1048576,2,FALSE),"")</f>
        <v/>
      </c>
      <c r="I283" s="453">
        <v>3</v>
      </c>
      <c r="J283" s="388"/>
      <c r="K283" s="451" t="str">
        <f>IFERROR(VLOOKUP($J283,[9]LSIns!$B$5:$C$45,2,FALSE),"")</f>
        <v/>
      </c>
      <c r="L283" s="543"/>
      <c r="M283" s="475" t="str">
        <f>IFERROR(VLOOKUP($L283,Insumos!$D$2:$G$518,2,FALSE),"")</f>
        <v/>
      </c>
      <c r="N283" s="545"/>
      <c r="O283" s="476" t="str">
        <f>IFERROR(VLOOKUP($L283,Insumos!$D$2:$G$518,3,FALSE),"")</f>
        <v/>
      </c>
      <c r="P283" s="476" t="e">
        <f>+Tabla1[[#This Row],[Precio Unitario]]*Tabla1[[#This Row],[Cantidad de Insumos]]</f>
        <v>#VALUE!</v>
      </c>
      <c r="Q283" s="476" t="str">
        <f>IFERROR(VLOOKUP($L283,Insumos!$D$2:$G$518,4,FALSE),"")</f>
        <v/>
      </c>
      <c r="R283" s="475"/>
    </row>
    <row r="284" spans="2:18" s="514" customFormat="1" x14ac:dyDescent="0.25">
      <c r="B284" s="477" t="str">
        <f>IF(Tabla1[[#This Row],[Código_Actividad]]="","",CONCATENATE(Tabla1[[#This Row],[POA]],".",Tabla1[[#This Row],[SRS]],".",Tabla1[[#This Row],[AREA]],".",Tabla1[[#This Row],[TIPO]]))</f>
        <v/>
      </c>
      <c r="C284" s="477" t="str">
        <f>IF(Tabla1[[#This Row],[Código_Actividad]]="","",'Formulario PPGR1'!#REF!)</f>
        <v/>
      </c>
      <c r="D284" s="477" t="str">
        <f>IF(Tabla1[[#This Row],[Código_Actividad]]="","",'Formulario PPGR1'!#REF!)</f>
        <v/>
      </c>
      <c r="E284" s="477" t="str">
        <f>IF(Tabla1[[#This Row],[Código_Actividad]]="","",'Formulario PPGR1'!#REF!)</f>
        <v/>
      </c>
      <c r="F284" s="477" t="str">
        <f>IF(Tabla1[[#This Row],[Código_Actividad]]="","",'Formulario PPGR1'!#REF!)</f>
        <v/>
      </c>
      <c r="G284" s="386"/>
      <c r="H284" s="418" t="str">
        <f>IFERROR(VLOOKUP(Tabla1[[#This Row],[Código_Actividad]],'Formulario PPGR2'!$H$7:$I$1048576,2,FALSE),"")</f>
        <v/>
      </c>
      <c r="I284" s="453">
        <v>3</v>
      </c>
      <c r="J284" s="388"/>
      <c r="K284" s="451" t="str">
        <f>IFERROR(VLOOKUP($J284,[9]LSIns!$B$5:$C$45,2,FALSE),"")</f>
        <v/>
      </c>
      <c r="L284" s="543"/>
      <c r="M284" s="475" t="str">
        <f>IFERROR(VLOOKUP($L284,Insumos!$D$2:$G$518,2,FALSE),"")</f>
        <v/>
      </c>
      <c r="N284" s="545"/>
      <c r="O284" s="476" t="str">
        <f>IFERROR(VLOOKUP($L284,Insumos!$D$2:$G$518,3,FALSE),"")</f>
        <v/>
      </c>
      <c r="P284" s="476" t="e">
        <f>+Tabla1[[#This Row],[Precio Unitario]]*Tabla1[[#This Row],[Cantidad de Insumos]]</f>
        <v>#VALUE!</v>
      </c>
      <c r="Q284" s="476" t="str">
        <f>IFERROR(VLOOKUP($L284,Insumos!$D$2:$G$518,4,FALSE),"")</f>
        <v/>
      </c>
      <c r="R284" s="475"/>
    </row>
    <row r="285" spans="2:18" s="514" customFormat="1" x14ac:dyDescent="0.25">
      <c r="B285" s="477" t="str">
        <f>IF(Tabla1[[#This Row],[Código_Actividad]]="","",CONCATENATE(Tabla1[[#This Row],[POA]],".",Tabla1[[#This Row],[SRS]],".",Tabla1[[#This Row],[AREA]],".",Tabla1[[#This Row],[TIPO]]))</f>
        <v/>
      </c>
      <c r="C285" s="477" t="str">
        <f>IF(Tabla1[[#This Row],[Código_Actividad]]="","",'Formulario PPGR1'!#REF!)</f>
        <v/>
      </c>
      <c r="D285" s="477" t="str">
        <f>IF(Tabla1[[#This Row],[Código_Actividad]]="","",'Formulario PPGR1'!#REF!)</f>
        <v/>
      </c>
      <c r="E285" s="477" t="str">
        <f>IF(Tabla1[[#This Row],[Código_Actividad]]="","",'Formulario PPGR1'!#REF!)</f>
        <v/>
      </c>
      <c r="F285" s="477" t="str">
        <f>IF(Tabla1[[#This Row],[Código_Actividad]]="","",'Formulario PPGR1'!#REF!)</f>
        <v/>
      </c>
      <c r="G285" s="386"/>
      <c r="H285" s="418" t="str">
        <f>IFERROR(VLOOKUP(Tabla1[[#This Row],[Código_Actividad]],'Formulario PPGR2'!$H$7:$I$1048576,2,FALSE),"")</f>
        <v/>
      </c>
      <c r="I285" s="453">
        <v>3</v>
      </c>
      <c r="J285" s="388"/>
      <c r="K285" s="451" t="str">
        <f>IFERROR(VLOOKUP($J285,[9]LSIns!$B$5:$C$45,2,FALSE),"")</f>
        <v/>
      </c>
      <c r="L285" s="543"/>
      <c r="M285" s="475" t="str">
        <f>IFERROR(VLOOKUP($L285,Insumos!$D$2:$G$518,2,FALSE),"")</f>
        <v/>
      </c>
      <c r="N285" s="545"/>
      <c r="O285" s="476" t="str">
        <f>IFERROR(VLOOKUP($L285,Insumos!$D$2:$G$518,3,FALSE),"")</f>
        <v/>
      </c>
      <c r="P285" s="476" t="e">
        <f>+Tabla1[[#This Row],[Precio Unitario]]*Tabla1[[#This Row],[Cantidad de Insumos]]</f>
        <v>#VALUE!</v>
      </c>
      <c r="Q285" s="476" t="str">
        <f>IFERROR(VLOOKUP($L285,Insumos!$D$2:$G$518,4,FALSE),"")</f>
        <v/>
      </c>
      <c r="R285" s="475"/>
    </row>
    <row r="286" spans="2:18" s="514" customFormat="1" x14ac:dyDescent="0.25">
      <c r="B286" s="477" t="str">
        <f>IF(Tabla1[[#This Row],[Código_Actividad]]="","",CONCATENATE(Tabla1[[#This Row],[POA]],".",Tabla1[[#This Row],[SRS]],".",Tabla1[[#This Row],[AREA]],".",Tabla1[[#This Row],[TIPO]]))</f>
        <v/>
      </c>
      <c r="C286" s="477" t="str">
        <f>IF(Tabla1[[#This Row],[Código_Actividad]]="","",'Formulario PPGR1'!#REF!)</f>
        <v/>
      </c>
      <c r="D286" s="477" t="str">
        <f>IF(Tabla1[[#This Row],[Código_Actividad]]="","",'Formulario PPGR1'!#REF!)</f>
        <v/>
      </c>
      <c r="E286" s="477" t="str">
        <f>IF(Tabla1[[#This Row],[Código_Actividad]]="","",'Formulario PPGR1'!#REF!)</f>
        <v/>
      </c>
      <c r="F286" s="477" t="str">
        <f>IF(Tabla1[[#This Row],[Código_Actividad]]="","",'Formulario PPGR1'!#REF!)</f>
        <v/>
      </c>
      <c r="G286" s="386"/>
      <c r="H286" s="418" t="str">
        <f>IFERROR(VLOOKUP(Tabla1[[#This Row],[Código_Actividad]],'Formulario PPGR2'!$H$7:$I$1048576,2,FALSE),"")</f>
        <v/>
      </c>
      <c r="I286" s="453">
        <v>3</v>
      </c>
      <c r="J286" s="388"/>
      <c r="K286" s="451" t="str">
        <f>IFERROR(VLOOKUP($J286,[9]LSIns!$B$5:$C$45,2,FALSE),"")</f>
        <v/>
      </c>
      <c r="L286" s="543"/>
      <c r="M286" s="475" t="str">
        <f>IFERROR(VLOOKUP($L286,Insumos!$D$2:$G$518,2,FALSE),"")</f>
        <v/>
      </c>
      <c r="N286" s="545"/>
      <c r="O286" s="476" t="str">
        <f>IFERROR(VLOOKUP($L286,Insumos!$D$2:$G$518,3,FALSE),"")</f>
        <v/>
      </c>
      <c r="P286" s="476" t="e">
        <f>+Tabla1[[#This Row],[Precio Unitario]]*Tabla1[[#This Row],[Cantidad de Insumos]]</f>
        <v>#VALUE!</v>
      </c>
      <c r="Q286" s="476" t="str">
        <f>IFERROR(VLOOKUP($L286,Insumos!$D$2:$G$518,4,FALSE),"")</f>
        <v/>
      </c>
      <c r="R286" s="475"/>
    </row>
    <row r="287" spans="2:18" s="514" customFormat="1" x14ac:dyDescent="0.25">
      <c r="B287" s="477" t="str">
        <f>IF(Tabla1[[#This Row],[Código_Actividad]]="","",CONCATENATE(Tabla1[[#This Row],[POA]],".",Tabla1[[#This Row],[SRS]],".",Tabla1[[#This Row],[AREA]],".",Tabla1[[#This Row],[TIPO]]))</f>
        <v/>
      </c>
      <c r="C287" s="477" t="str">
        <f>IF(Tabla1[[#This Row],[Código_Actividad]]="","",'Formulario PPGR1'!#REF!)</f>
        <v/>
      </c>
      <c r="D287" s="477" t="str">
        <f>IF(Tabla1[[#This Row],[Código_Actividad]]="","",'Formulario PPGR1'!#REF!)</f>
        <v/>
      </c>
      <c r="E287" s="477" t="str">
        <f>IF(Tabla1[[#This Row],[Código_Actividad]]="","",'Formulario PPGR1'!#REF!)</f>
        <v/>
      </c>
      <c r="F287" s="477" t="str">
        <f>IF(Tabla1[[#This Row],[Código_Actividad]]="","",'Formulario PPGR1'!#REF!)</f>
        <v/>
      </c>
      <c r="G287" s="386"/>
      <c r="H287" s="418" t="str">
        <f>IFERROR(VLOOKUP(Tabla1[[#This Row],[Código_Actividad]],'Formulario PPGR2'!$H$7:$I$1048576,2,FALSE),"")</f>
        <v/>
      </c>
      <c r="I287" s="453">
        <v>6</v>
      </c>
      <c r="J287" s="388"/>
      <c r="K287" s="451" t="str">
        <f>IFERROR(VLOOKUP($J287,[9]LSIns!$B$5:$C$45,2,FALSE),"")</f>
        <v/>
      </c>
      <c r="L287" s="543"/>
      <c r="M287" s="475" t="str">
        <f>IFERROR(VLOOKUP($L287,Insumos!$D$2:$G$518,2,FALSE),"")</f>
        <v/>
      </c>
      <c r="N287" s="545"/>
      <c r="O287" s="476" t="str">
        <f>IFERROR(VLOOKUP($L287,Insumos!$D$2:$G$518,3,FALSE),"")</f>
        <v/>
      </c>
      <c r="P287" s="476" t="e">
        <f>+Tabla1[[#This Row],[Precio Unitario]]*Tabla1[[#This Row],[Cantidad de Insumos]]</f>
        <v>#VALUE!</v>
      </c>
      <c r="Q287" s="476" t="str">
        <f>IFERROR(VLOOKUP($L287,Insumos!$D$2:$G$518,4,FALSE),"")</f>
        <v/>
      </c>
      <c r="R287" s="475"/>
    </row>
    <row r="288" spans="2:18" s="514" customFormat="1" x14ac:dyDescent="0.25">
      <c r="B288" s="477" t="str">
        <f>IF(Tabla1[[#This Row],[Código_Actividad]]="","",CONCATENATE(Tabla1[[#This Row],[POA]],".",Tabla1[[#This Row],[SRS]],".",Tabla1[[#This Row],[AREA]],".",Tabla1[[#This Row],[TIPO]]))</f>
        <v/>
      </c>
      <c r="C288" s="477" t="str">
        <f>IF(Tabla1[[#This Row],[Código_Actividad]]="","",'Formulario PPGR1'!#REF!)</f>
        <v/>
      </c>
      <c r="D288" s="477" t="str">
        <f>IF(Tabla1[[#This Row],[Código_Actividad]]="","",'Formulario PPGR1'!#REF!)</f>
        <v/>
      </c>
      <c r="E288" s="477" t="str">
        <f>IF(Tabla1[[#This Row],[Código_Actividad]]="","",'Formulario PPGR1'!#REF!)</f>
        <v/>
      </c>
      <c r="F288" s="477" t="str">
        <f>IF(Tabla1[[#This Row],[Código_Actividad]]="","",'Formulario PPGR1'!#REF!)</f>
        <v/>
      </c>
      <c r="G288" s="386"/>
      <c r="H288" s="418" t="str">
        <f>IFERROR(VLOOKUP(Tabla1[[#This Row],[Código_Actividad]],'Formulario PPGR2'!$H$7:$I$1048576,2,FALSE),"")</f>
        <v/>
      </c>
      <c r="I288" s="453">
        <v>6</v>
      </c>
      <c r="J288" s="388"/>
      <c r="K288" s="451" t="str">
        <f>IFERROR(VLOOKUP($J288,[9]LSIns!$B$5:$C$45,2,FALSE),"")</f>
        <v/>
      </c>
      <c r="L288" s="543"/>
      <c r="M288" s="475" t="str">
        <f>IFERROR(VLOOKUP($L288,Insumos!$D$2:$G$518,2,FALSE),"")</f>
        <v/>
      </c>
      <c r="N288" s="545"/>
      <c r="O288" s="476" t="str">
        <f>IFERROR(VLOOKUP($L288,Insumos!$D$2:$G$518,3,FALSE),"")</f>
        <v/>
      </c>
      <c r="P288" s="476" t="e">
        <f>+Tabla1[[#This Row],[Precio Unitario]]*Tabla1[[#This Row],[Cantidad de Insumos]]</f>
        <v>#VALUE!</v>
      </c>
      <c r="Q288" s="476" t="str">
        <f>IFERROR(VLOOKUP($L288,Insumos!$D$2:$G$518,4,FALSE),"")</f>
        <v/>
      </c>
      <c r="R288" s="475"/>
    </row>
    <row r="289" spans="2:18" s="514" customFormat="1" x14ac:dyDescent="0.25">
      <c r="B289" s="477" t="str">
        <f>IF(Tabla1[[#This Row],[Código_Actividad]]="","",CONCATENATE(Tabla1[[#This Row],[POA]],".",Tabla1[[#This Row],[SRS]],".",Tabla1[[#This Row],[AREA]],".",Tabla1[[#This Row],[TIPO]]))</f>
        <v/>
      </c>
      <c r="C289" s="477" t="str">
        <f>IF(Tabla1[[#This Row],[Código_Actividad]]="","",'Formulario PPGR1'!#REF!)</f>
        <v/>
      </c>
      <c r="D289" s="477" t="str">
        <f>IF(Tabla1[[#This Row],[Código_Actividad]]="","",'Formulario PPGR1'!#REF!)</f>
        <v/>
      </c>
      <c r="E289" s="477" t="str">
        <f>IF(Tabla1[[#This Row],[Código_Actividad]]="","",'Formulario PPGR1'!#REF!)</f>
        <v/>
      </c>
      <c r="F289" s="477" t="str">
        <f>IF(Tabla1[[#This Row],[Código_Actividad]]="","",'Formulario PPGR1'!#REF!)</f>
        <v/>
      </c>
      <c r="G289" s="386"/>
      <c r="H289" s="418" t="str">
        <f>IFERROR(VLOOKUP(Tabla1[[#This Row],[Código_Actividad]],'Formulario PPGR2'!$H$7:$I$1048576,2,FALSE),"")</f>
        <v/>
      </c>
      <c r="I289" s="453">
        <v>6</v>
      </c>
      <c r="J289" s="388"/>
      <c r="K289" s="451" t="str">
        <f>IFERROR(VLOOKUP($J289,[9]LSIns!$B$5:$C$45,2,FALSE),"")</f>
        <v/>
      </c>
      <c r="L289" s="543"/>
      <c r="M289" s="475" t="str">
        <f>IFERROR(VLOOKUP($L289,Insumos!$D$2:$G$518,2,FALSE),"")</f>
        <v/>
      </c>
      <c r="N289" s="545"/>
      <c r="O289" s="476" t="str">
        <f>IFERROR(VLOOKUP($L289,Insumos!$D$2:$G$518,3,FALSE),"")</f>
        <v/>
      </c>
      <c r="P289" s="476" t="e">
        <f>+Tabla1[[#This Row],[Precio Unitario]]*Tabla1[[#This Row],[Cantidad de Insumos]]</f>
        <v>#VALUE!</v>
      </c>
      <c r="Q289" s="476" t="str">
        <f>IFERROR(VLOOKUP($L289,Insumos!$D$2:$G$518,4,FALSE),"")</f>
        <v/>
      </c>
      <c r="R289" s="475"/>
    </row>
    <row r="290" spans="2:18" s="514" customFormat="1" x14ac:dyDescent="0.25">
      <c r="B290" s="477" t="str">
        <f>IF(Tabla1[[#This Row],[Código_Actividad]]="","",CONCATENATE(Tabla1[[#This Row],[POA]],".",Tabla1[[#This Row],[SRS]],".",Tabla1[[#This Row],[AREA]],".",Tabla1[[#This Row],[TIPO]]))</f>
        <v/>
      </c>
      <c r="C290" s="477" t="str">
        <f>IF(Tabla1[[#This Row],[Código_Actividad]]="","",'Formulario PPGR1'!#REF!)</f>
        <v/>
      </c>
      <c r="D290" s="477" t="str">
        <f>IF(Tabla1[[#This Row],[Código_Actividad]]="","",'Formulario PPGR1'!#REF!)</f>
        <v/>
      </c>
      <c r="E290" s="477" t="str">
        <f>IF(Tabla1[[#This Row],[Código_Actividad]]="","",'Formulario PPGR1'!#REF!)</f>
        <v/>
      </c>
      <c r="F290" s="477" t="str">
        <f>IF(Tabla1[[#This Row],[Código_Actividad]]="","",'Formulario PPGR1'!#REF!)</f>
        <v/>
      </c>
      <c r="G290" s="386"/>
      <c r="H290" s="418" t="str">
        <f>IFERROR(VLOOKUP(Tabla1[[#This Row],[Código_Actividad]],'Formulario PPGR2'!$H$7:$I$1048576,2,FALSE),"")</f>
        <v/>
      </c>
      <c r="I290" s="453">
        <v>6</v>
      </c>
      <c r="J290" s="388"/>
      <c r="K290" s="451" t="str">
        <f>IFERROR(VLOOKUP($J290,[9]LSIns!$B$5:$C$45,2,FALSE),"")</f>
        <v/>
      </c>
      <c r="L290" s="543"/>
      <c r="M290" s="475" t="str">
        <f>IFERROR(VLOOKUP($L290,Insumos!$D$2:$G$518,2,FALSE),"")</f>
        <v/>
      </c>
      <c r="N290" s="545"/>
      <c r="O290" s="476" t="str">
        <f>IFERROR(VLOOKUP($L290,Insumos!$D$2:$G$518,3,FALSE),"")</f>
        <v/>
      </c>
      <c r="P290" s="476" t="e">
        <f>+Tabla1[[#This Row],[Precio Unitario]]*Tabla1[[#This Row],[Cantidad de Insumos]]</f>
        <v>#VALUE!</v>
      </c>
      <c r="Q290" s="476" t="str">
        <f>IFERROR(VLOOKUP($L290,Insumos!$D$2:$G$518,4,FALSE),"")</f>
        <v/>
      </c>
      <c r="R290" s="475"/>
    </row>
    <row r="291" spans="2:18" s="514" customFormat="1" x14ac:dyDescent="0.25">
      <c r="B291" s="477" t="str">
        <f>IF(Tabla1[[#This Row],[Código_Actividad]]="","",CONCATENATE(Tabla1[[#This Row],[POA]],".",Tabla1[[#This Row],[SRS]],".",Tabla1[[#This Row],[AREA]],".",Tabla1[[#This Row],[TIPO]]))</f>
        <v/>
      </c>
      <c r="C291" s="477" t="str">
        <f>IF(Tabla1[[#This Row],[Código_Actividad]]="","",'Formulario PPGR1'!#REF!)</f>
        <v/>
      </c>
      <c r="D291" s="477" t="str">
        <f>IF(Tabla1[[#This Row],[Código_Actividad]]="","",'Formulario PPGR1'!#REF!)</f>
        <v/>
      </c>
      <c r="E291" s="477" t="str">
        <f>IF(Tabla1[[#This Row],[Código_Actividad]]="","",'Formulario PPGR1'!#REF!)</f>
        <v/>
      </c>
      <c r="F291" s="477" t="str">
        <f>IF(Tabla1[[#This Row],[Código_Actividad]]="","",'Formulario PPGR1'!#REF!)</f>
        <v/>
      </c>
      <c r="G291" s="386"/>
      <c r="H291" s="418" t="str">
        <f>IFERROR(VLOOKUP(Tabla1[[#This Row],[Código_Actividad]],'Formulario PPGR2'!$H$7:$I$1048576,2,FALSE),"")</f>
        <v/>
      </c>
      <c r="I291" s="453">
        <v>6</v>
      </c>
      <c r="J291" s="388"/>
      <c r="K291" s="451" t="str">
        <f>IFERROR(VLOOKUP($J291,[9]LSIns!$B$5:$C$45,2,FALSE),"")</f>
        <v/>
      </c>
      <c r="L291" s="543"/>
      <c r="M291" s="475" t="str">
        <f>IFERROR(VLOOKUP($L291,Insumos!$D$2:$G$518,2,FALSE),"")</f>
        <v/>
      </c>
      <c r="N291" s="545"/>
      <c r="O291" s="476" t="str">
        <f>IFERROR(VLOOKUP($L291,Insumos!$D$2:$G$518,3,FALSE),"")</f>
        <v/>
      </c>
      <c r="P291" s="476" t="e">
        <f>+Tabla1[[#This Row],[Precio Unitario]]*Tabla1[[#This Row],[Cantidad de Insumos]]</f>
        <v>#VALUE!</v>
      </c>
      <c r="Q291" s="476" t="str">
        <f>IFERROR(VLOOKUP($L291,Insumos!$D$2:$G$518,4,FALSE),"")</f>
        <v/>
      </c>
      <c r="R291" s="475"/>
    </row>
    <row r="292" spans="2:18" s="514" customFormat="1" x14ac:dyDescent="0.25">
      <c r="B292" s="477" t="str">
        <f>IF(Tabla1[[#This Row],[Código_Actividad]]="","",CONCATENATE(Tabla1[[#This Row],[POA]],".",Tabla1[[#This Row],[SRS]],".",Tabla1[[#This Row],[AREA]],".",Tabla1[[#This Row],[TIPO]]))</f>
        <v/>
      </c>
      <c r="C292" s="477" t="str">
        <f>IF(Tabla1[[#This Row],[Código_Actividad]]="","",'Formulario PPGR1'!#REF!)</f>
        <v/>
      </c>
      <c r="D292" s="477" t="str">
        <f>IF(Tabla1[[#This Row],[Código_Actividad]]="","",'Formulario PPGR1'!#REF!)</f>
        <v/>
      </c>
      <c r="E292" s="477" t="str">
        <f>IF(Tabla1[[#This Row],[Código_Actividad]]="","",'Formulario PPGR1'!#REF!)</f>
        <v/>
      </c>
      <c r="F292" s="477" t="str">
        <f>IF(Tabla1[[#This Row],[Código_Actividad]]="","",'Formulario PPGR1'!#REF!)</f>
        <v/>
      </c>
      <c r="G292" s="386"/>
      <c r="H292" s="418" t="str">
        <f>IFERROR(VLOOKUP(Tabla1[[#This Row],[Código_Actividad]],'Formulario PPGR2'!$H$7:$I$1048576,2,FALSE),"")</f>
        <v/>
      </c>
      <c r="I292" s="453">
        <v>4</v>
      </c>
      <c r="J292" s="388"/>
      <c r="K292" s="451" t="str">
        <f>IFERROR(VLOOKUP($J292,[9]LSIns!$B$5:$C$45,2,FALSE),"")</f>
        <v/>
      </c>
      <c r="L292" s="543"/>
      <c r="M292" s="475" t="str">
        <f>IFERROR(VLOOKUP($L292,Insumos!$D$2:$G$518,2,FALSE),"")</f>
        <v/>
      </c>
      <c r="N292" s="545"/>
      <c r="O292" s="476" t="str">
        <f>IFERROR(VLOOKUP($L292,Insumos!$D$2:$G$518,3,FALSE),"")</f>
        <v/>
      </c>
      <c r="P292" s="476" t="e">
        <f>+Tabla1[[#This Row],[Precio Unitario]]*Tabla1[[#This Row],[Cantidad de Insumos]]</f>
        <v>#VALUE!</v>
      </c>
      <c r="Q292" s="476" t="str">
        <f>IFERROR(VLOOKUP($L292,Insumos!$D$2:$G$518,4,FALSE),"")</f>
        <v/>
      </c>
      <c r="R292" s="475"/>
    </row>
    <row r="293" spans="2:18" s="514" customFormat="1" x14ac:dyDescent="0.25">
      <c r="B293" s="477" t="str">
        <f>IF(Tabla1[[#This Row],[Código_Actividad]]="","",CONCATENATE(Tabla1[[#This Row],[POA]],".",Tabla1[[#This Row],[SRS]],".",Tabla1[[#This Row],[AREA]],".",Tabla1[[#This Row],[TIPO]]))</f>
        <v/>
      </c>
      <c r="C293" s="477" t="str">
        <f>IF(Tabla1[[#This Row],[Código_Actividad]]="","",'Formulario PPGR1'!#REF!)</f>
        <v/>
      </c>
      <c r="D293" s="477" t="str">
        <f>IF(Tabla1[[#This Row],[Código_Actividad]]="","",'Formulario PPGR1'!#REF!)</f>
        <v/>
      </c>
      <c r="E293" s="477" t="str">
        <f>IF(Tabla1[[#This Row],[Código_Actividad]]="","",'Formulario PPGR1'!#REF!)</f>
        <v/>
      </c>
      <c r="F293" s="477" t="str">
        <f>IF(Tabla1[[#This Row],[Código_Actividad]]="","",'Formulario PPGR1'!#REF!)</f>
        <v/>
      </c>
      <c r="G293" s="386"/>
      <c r="H293" s="418" t="str">
        <f>IFERROR(VLOOKUP(Tabla1[[#This Row],[Código_Actividad]],'Formulario PPGR2'!$H$7:$I$1048576,2,FALSE),"")</f>
        <v/>
      </c>
      <c r="I293" s="453">
        <v>12</v>
      </c>
      <c r="J293" s="388"/>
      <c r="K293" s="451" t="str">
        <f>IFERROR(VLOOKUP($J293,[9]LSIns!$B$5:$C$45,2,FALSE),"")</f>
        <v/>
      </c>
      <c r="L293" s="543"/>
      <c r="M293" s="475" t="str">
        <f>IFERROR(VLOOKUP($L293,Insumos!$D$2:$G$518,2,FALSE),"")</f>
        <v/>
      </c>
      <c r="N293" s="545"/>
      <c r="O293" s="476" t="str">
        <f>IFERROR(VLOOKUP($L293,Insumos!$D$2:$G$518,3,FALSE),"")</f>
        <v/>
      </c>
      <c r="P293" s="476" t="e">
        <f>+Tabla1[[#This Row],[Precio Unitario]]*Tabla1[[#This Row],[Cantidad de Insumos]]</f>
        <v>#VALUE!</v>
      </c>
      <c r="Q293" s="476" t="str">
        <f>IFERROR(VLOOKUP($L293,Insumos!$D$2:$G$518,4,FALSE),"")</f>
        <v/>
      </c>
      <c r="R293" s="475"/>
    </row>
    <row r="294" spans="2:18" s="514" customFormat="1" x14ac:dyDescent="0.25">
      <c r="B294" s="477" t="str">
        <f>IF(Tabla1[[#This Row],[Código_Actividad]]="","",CONCATENATE(Tabla1[[#This Row],[POA]],".",Tabla1[[#This Row],[SRS]],".",Tabla1[[#This Row],[AREA]],".",Tabla1[[#This Row],[TIPO]]))</f>
        <v/>
      </c>
      <c r="C294" s="477" t="str">
        <f>IF(Tabla1[[#This Row],[Código_Actividad]]="","",'Formulario PPGR1'!#REF!)</f>
        <v/>
      </c>
      <c r="D294" s="477" t="str">
        <f>IF(Tabla1[[#This Row],[Código_Actividad]]="","",'Formulario PPGR1'!#REF!)</f>
        <v/>
      </c>
      <c r="E294" s="477" t="str">
        <f>IF(Tabla1[[#This Row],[Código_Actividad]]="","",'Formulario PPGR1'!#REF!)</f>
        <v/>
      </c>
      <c r="F294" s="477" t="str">
        <f>IF(Tabla1[[#This Row],[Código_Actividad]]="","",'Formulario PPGR1'!#REF!)</f>
        <v/>
      </c>
      <c r="G294" s="386"/>
      <c r="H294" s="418" t="str">
        <f>IFERROR(VLOOKUP(Tabla1[[#This Row],[Código_Actividad]],'Formulario PPGR2'!$H$7:$I$1048576,2,FALSE),"")</f>
        <v/>
      </c>
      <c r="I294" s="453">
        <v>6</v>
      </c>
      <c r="J294" s="388"/>
      <c r="K294" s="451" t="str">
        <f>IFERROR(VLOOKUP($J294,[9]LSIns!$B$5:$C$45,2,FALSE),"")</f>
        <v/>
      </c>
      <c r="L294" s="543"/>
      <c r="M294" s="475" t="str">
        <f>IFERROR(VLOOKUP($L294,Insumos!$D$2:$G$518,2,FALSE),"")</f>
        <v/>
      </c>
      <c r="N294" s="545"/>
      <c r="O294" s="476" t="str">
        <f>IFERROR(VLOOKUP($L294,Insumos!$D$2:$G$518,3,FALSE),"")</f>
        <v/>
      </c>
      <c r="P294" s="476" t="e">
        <f>+Tabla1[[#This Row],[Precio Unitario]]*Tabla1[[#This Row],[Cantidad de Insumos]]</f>
        <v>#VALUE!</v>
      </c>
      <c r="Q294" s="476" t="str">
        <f>IFERROR(VLOOKUP($L294,Insumos!$D$2:$G$518,4,FALSE),"")</f>
        <v/>
      </c>
      <c r="R294" s="475"/>
    </row>
    <row r="295" spans="2:18" s="514" customFormat="1" x14ac:dyDescent="0.25">
      <c r="B295" s="477" t="str">
        <f>IF(Tabla1[[#This Row],[Código_Actividad]]="","",CONCATENATE(Tabla1[[#This Row],[POA]],".",Tabla1[[#This Row],[SRS]],".",Tabla1[[#This Row],[AREA]],".",Tabla1[[#This Row],[TIPO]]))</f>
        <v/>
      </c>
      <c r="C295" s="477" t="str">
        <f>IF(Tabla1[[#This Row],[Código_Actividad]]="","",'Formulario PPGR1'!#REF!)</f>
        <v/>
      </c>
      <c r="D295" s="477" t="str">
        <f>IF(Tabla1[[#This Row],[Código_Actividad]]="","",'Formulario PPGR1'!#REF!)</f>
        <v/>
      </c>
      <c r="E295" s="477" t="str">
        <f>IF(Tabla1[[#This Row],[Código_Actividad]]="","",'Formulario PPGR1'!#REF!)</f>
        <v/>
      </c>
      <c r="F295" s="477" t="str">
        <f>IF(Tabla1[[#This Row],[Código_Actividad]]="","",'Formulario PPGR1'!#REF!)</f>
        <v/>
      </c>
      <c r="G295" s="386"/>
      <c r="H295" s="418" t="str">
        <f>IFERROR(VLOOKUP(Tabla1[[#This Row],[Código_Actividad]],'Formulario PPGR2'!$H$7:$I$1048576,2,FALSE),"")</f>
        <v/>
      </c>
      <c r="I295" s="453">
        <v>6</v>
      </c>
      <c r="J295" s="388"/>
      <c r="K295" s="451" t="str">
        <f>IFERROR(VLOOKUP($J295,[9]LSIns!$B$5:$C$45,2,FALSE),"")</f>
        <v/>
      </c>
      <c r="L295" s="543"/>
      <c r="M295" s="475" t="str">
        <f>IFERROR(VLOOKUP($L295,Insumos!$D$2:$G$518,2,FALSE),"")</f>
        <v/>
      </c>
      <c r="N295" s="545"/>
      <c r="O295" s="476" t="str">
        <f>IFERROR(VLOOKUP($L295,Insumos!$D$2:$G$518,3,FALSE),"")</f>
        <v/>
      </c>
      <c r="P295" s="476" t="e">
        <f>+Tabla1[[#This Row],[Precio Unitario]]*Tabla1[[#This Row],[Cantidad de Insumos]]</f>
        <v>#VALUE!</v>
      </c>
      <c r="Q295" s="476" t="str">
        <f>IFERROR(VLOOKUP($L295,Insumos!$D$2:$G$518,4,FALSE),"")</f>
        <v/>
      </c>
      <c r="R295" s="475"/>
    </row>
    <row r="296" spans="2:18" s="514" customFormat="1" x14ac:dyDescent="0.25">
      <c r="B296" s="477" t="str">
        <f>IF(Tabla1[[#This Row],[Código_Actividad]]="","",CONCATENATE(Tabla1[[#This Row],[POA]],".",Tabla1[[#This Row],[SRS]],".",Tabla1[[#This Row],[AREA]],".",Tabla1[[#This Row],[TIPO]]))</f>
        <v/>
      </c>
      <c r="C296" s="477" t="str">
        <f>IF(Tabla1[[#This Row],[Código_Actividad]]="","",'Formulario PPGR1'!#REF!)</f>
        <v/>
      </c>
      <c r="D296" s="477" t="str">
        <f>IF(Tabla1[[#This Row],[Código_Actividad]]="","",'Formulario PPGR1'!#REF!)</f>
        <v/>
      </c>
      <c r="E296" s="477" t="str">
        <f>IF(Tabla1[[#This Row],[Código_Actividad]]="","",'Formulario PPGR1'!#REF!)</f>
        <v/>
      </c>
      <c r="F296" s="477" t="str">
        <f>IF(Tabla1[[#This Row],[Código_Actividad]]="","",'Formulario PPGR1'!#REF!)</f>
        <v/>
      </c>
      <c r="G296" s="386"/>
      <c r="H296" s="418" t="str">
        <f>IFERROR(VLOOKUP(Tabla1[[#This Row],[Código_Actividad]],'Formulario PPGR2'!$H$7:$I$1048576,2,FALSE),"")</f>
        <v/>
      </c>
      <c r="I296" s="453">
        <v>1</v>
      </c>
      <c r="J296" s="388"/>
      <c r="K296" s="451" t="str">
        <f>IFERROR(VLOOKUP($J296,[9]LSIns!$B$5:$C$45,2,FALSE),"")</f>
        <v/>
      </c>
      <c r="L296" s="543"/>
      <c r="M296" s="475" t="str">
        <f>IFERROR(VLOOKUP($L296,Insumos!$D$2:$G$518,2,FALSE),"")</f>
        <v/>
      </c>
      <c r="N296" s="545"/>
      <c r="O296" s="476" t="str">
        <f>IFERROR(VLOOKUP($L296,Insumos!$D$2:$G$518,3,FALSE),"")</f>
        <v/>
      </c>
      <c r="P296" s="476" t="e">
        <f>+Tabla1[[#This Row],[Precio Unitario]]*Tabla1[[#This Row],[Cantidad de Insumos]]</f>
        <v>#VALUE!</v>
      </c>
      <c r="Q296" s="476" t="str">
        <f>IFERROR(VLOOKUP($L296,Insumos!$D$2:$G$518,4,FALSE),"")</f>
        <v/>
      </c>
      <c r="R296" s="475"/>
    </row>
    <row r="297" spans="2:18" s="514" customFormat="1" x14ac:dyDescent="0.25">
      <c r="B297" s="477" t="str">
        <f>IF(Tabla1[[#This Row],[Código_Actividad]]="","",CONCATENATE(Tabla1[[#This Row],[POA]],".",Tabla1[[#This Row],[SRS]],".",Tabla1[[#This Row],[AREA]],".",Tabla1[[#This Row],[TIPO]]))</f>
        <v/>
      </c>
      <c r="C297" s="477" t="str">
        <f>IF(Tabla1[[#This Row],[Código_Actividad]]="","",'Formulario PPGR1'!#REF!)</f>
        <v/>
      </c>
      <c r="D297" s="477" t="str">
        <f>IF(Tabla1[[#This Row],[Código_Actividad]]="","",'Formulario PPGR1'!#REF!)</f>
        <v/>
      </c>
      <c r="E297" s="477" t="str">
        <f>IF(Tabla1[[#This Row],[Código_Actividad]]="","",'Formulario PPGR1'!#REF!)</f>
        <v/>
      </c>
      <c r="F297" s="477" t="str">
        <f>IF(Tabla1[[#This Row],[Código_Actividad]]="","",'Formulario PPGR1'!#REF!)</f>
        <v/>
      </c>
      <c r="G297" s="386"/>
      <c r="H297" s="418" t="str">
        <f>IFERROR(VLOOKUP(Tabla1[[#This Row],[Código_Actividad]],'Formulario PPGR2'!$H$7:$I$1048576,2,FALSE),"")</f>
        <v/>
      </c>
      <c r="I297" s="453">
        <v>1</v>
      </c>
      <c r="J297" s="388"/>
      <c r="K297" s="451" t="str">
        <f>IFERROR(VLOOKUP($J297,[9]LSIns!$B$5:$C$45,2,FALSE),"")</f>
        <v/>
      </c>
      <c r="L297" s="543"/>
      <c r="M297" s="475" t="str">
        <f>IFERROR(VLOOKUP($L297,Insumos!$D$2:$G$518,2,FALSE),"")</f>
        <v/>
      </c>
      <c r="N297" s="545"/>
      <c r="O297" s="476" t="str">
        <f>IFERROR(VLOOKUP($L297,Insumos!$D$2:$G$518,3,FALSE),"")</f>
        <v/>
      </c>
      <c r="P297" s="476" t="e">
        <f>+Tabla1[[#This Row],[Precio Unitario]]*Tabla1[[#This Row],[Cantidad de Insumos]]</f>
        <v>#VALUE!</v>
      </c>
      <c r="Q297" s="476" t="str">
        <f>IFERROR(VLOOKUP($L297,Insumos!$D$2:$G$518,4,FALSE),"")</f>
        <v/>
      </c>
      <c r="R297" s="475"/>
    </row>
    <row r="298" spans="2:18" s="514" customFormat="1" x14ac:dyDescent="0.25">
      <c r="B298" s="477" t="str">
        <f>IF(Tabla1[[#This Row],[Código_Actividad]]="","",CONCATENATE(Tabla1[[#This Row],[POA]],".",Tabla1[[#This Row],[SRS]],".",Tabla1[[#This Row],[AREA]],".",Tabla1[[#This Row],[TIPO]]))</f>
        <v/>
      </c>
      <c r="C298" s="477" t="str">
        <f>IF(Tabla1[[#This Row],[Código_Actividad]]="","",'Formulario PPGR1'!#REF!)</f>
        <v/>
      </c>
      <c r="D298" s="477" t="str">
        <f>IF(Tabla1[[#This Row],[Código_Actividad]]="","",'Formulario PPGR1'!#REF!)</f>
        <v/>
      </c>
      <c r="E298" s="477" t="str">
        <f>IF(Tabla1[[#This Row],[Código_Actividad]]="","",'Formulario PPGR1'!#REF!)</f>
        <v/>
      </c>
      <c r="F298" s="477" t="str">
        <f>IF(Tabla1[[#This Row],[Código_Actividad]]="","",'Formulario PPGR1'!#REF!)</f>
        <v/>
      </c>
      <c r="G298" s="386"/>
      <c r="H298" s="418" t="str">
        <f>IFERROR(VLOOKUP(Tabla1[[#This Row],[Código_Actividad]],'Formulario PPGR2'!$H$7:$I$1048576,2,FALSE),"")</f>
        <v/>
      </c>
      <c r="I298" s="453">
        <v>1</v>
      </c>
      <c r="J298" s="388"/>
      <c r="K298" s="451" t="str">
        <f>IFERROR(VLOOKUP($J298,[9]LSIns!$B$5:$C$45,2,FALSE),"")</f>
        <v/>
      </c>
      <c r="L298" s="543"/>
      <c r="M298" s="475" t="str">
        <f>IFERROR(VLOOKUP($L298,Insumos!$D$2:$G$518,2,FALSE),"")</f>
        <v/>
      </c>
      <c r="N298" s="545"/>
      <c r="O298" s="476" t="str">
        <f>IFERROR(VLOOKUP($L298,Insumos!$D$2:$G$518,3,FALSE),"")</f>
        <v/>
      </c>
      <c r="P298" s="476" t="e">
        <f>+Tabla1[[#This Row],[Precio Unitario]]*Tabla1[[#This Row],[Cantidad de Insumos]]</f>
        <v>#VALUE!</v>
      </c>
      <c r="Q298" s="476" t="str">
        <f>IFERROR(VLOOKUP($L298,Insumos!$D$2:$G$518,4,FALSE),"")</f>
        <v/>
      </c>
      <c r="R298" s="475"/>
    </row>
    <row r="299" spans="2:18" s="514" customFormat="1" x14ac:dyDescent="0.25">
      <c r="B299" s="477" t="str">
        <f>IF(Tabla1[[#This Row],[Código_Actividad]]="","",CONCATENATE(Tabla1[[#This Row],[POA]],".",Tabla1[[#This Row],[SRS]],".",Tabla1[[#This Row],[AREA]],".",Tabla1[[#This Row],[TIPO]]))</f>
        <v/>
      </c>
      <c r="C299" s="477" t="str">
        <f>IF(Tabla1[[#This Row],[Código_Actividad]]="","",'Formulario PPGR1'!#REF!)</f>
        <v/>
      </c>
      <c r="D299" s="477" t="str">
        <f>IF(Tabla1[[#This Row],[Código_Actividad]]="","",'Formulario PPGR1'!#REF!)</f>
        <v/>
      </c>
      <c r="E299" s="477" t="str">
        <f>IF(Tabla1[[#This Row],[Código_Actividad]]="","",'Formulario PPGR1'!#REF!)</f>
        <v/>
      </c>
      <c r="F299" s="477" t="str">
        <f>IF(Tabla1[[#This Row],[Código_Actividad]]="","",'Formulario PPGR1'!#REF!)</f>
        <v/>
      </c>
      <c r="G299" s="386"/>
      <c r="H299" s="418" t="str">
        <f>IFERROR(VLOOKUP(Tabla1[[#This Row],[Código_Actividad]],'Formulario PPGR2'!$H$7:$I$1048576,2,FALSE),"")</f>
        <v/>
      </c>
      <c r="I299" s="453">
        <v>1</v>
      </c>
      <c r="J299" s="388"/>
      <c r="K299" s="451" t="str">
        <f>IFERROR(VLOOKUP($J299,[9]LSIns!$B$5:$C$45,2,FALSE),"")</f>
        <v/>
      </c>
      <c r="L299" s="543"/>
      <c r="M299" s="475" t="str">
        <f>IFERROR(VLOOKUP($L299,Insumos!$D$2:$G$518,2,FALSE),"")</f>
        <v/>
      </c>
      <c r="N299" s="545"/>
      <c r="O299" s="476" t="str">
        <f>IFERROR(VLOOKUP($L299,Insumos!$D$2:$G$518,3,FALSE),"")</f>
        <v/>
      </c>
      <c r="P299" s="476" t="e">
        <f>+Tabla1[[#This Row],[Precio Unitario]]*Tabla1[[#This Row],[Cantidad de Insumos]]</f>
        <v>#VALUE!</v>
      </c>
      <c r="Q299" s="476" t="str">
        <f>IFERROR(VLOOKUP($L299,Insumos!$D$2:$G$518,4,FALSE),"")</f>
        <v/>
      </c>
      <c r="R299" s="475"/>
    </row>
    <row r="300" spans="2:18" s="514" customFormat="1" x14ac:dyDescent="0.25">
      <c r="B300" s="477" t="str">
        <f>IF(Tabla1[[#This Row],[Código_Actividad]]="","",CONCATENATE(Tabla1[[#This Row],[POA]],".",Tabla1[[#This Row],[SRS]],".",Tabla1[[#This Row],[AREA]],".",Tabla1[[#This Row],[TIPO]]))</f>
        <v/>
      </c>
      <c r="C300" s="477" t="str">
        <f>IF(Tabla1[[#This Row],[Código_Actividad]]="","",'Formulario PPGR1'!#REF!)</f>
        <v/>
      </c>
      <c r="D300" s="477" t="str">
        <f>IF(Tabla1[[#This Row],[Código_Actividad]]="","",'Formulario PPGR1'!#REF!)</f>
        <v/>
      </c>
      <c r="E300" s="477" t="str">
        <f>IF(Tabla1[[#This Row],[Código_Actividad]]="","",'Formulario PPGR1'!#REF!)</f>
        <v/>
      </c>
      <c r="F300" s="477" t="str">
        <f>IF(Tabla1[[#This Row],[Código_Actividad]]="","",'Formulario PPGR1'!#REF!)</f>
        <v/>
      </c>
      <c r="G300" s="386"/>
      <c r="H300" s="418" t="str">
        <f>IFERROR(VLOOKUP(Tabla1[[#This Row],[Código_Actividad]],'Formulario PPGR2'!$H$7:$I$1048576,2,FALSE),"")</f>
        <v/>
      </c>
      <c r="I300" s="453">
        <v>1</v>
      </c>
      <c r="J300" s="388"/>
      <c r="K300" s="451" t="str">
        <f>IFERROR(VLOOKUP($J300,[9]LSIns!$B$5:$C$45,2,FALSE),"")</f>
        <v/>
      </c>
      <c r="L300" s="543"/>
      <c r="M300" s="475" t="str">
        <f>IFERROR(VLOOKUP($L300,Insumos!$D$2:$G$518,2,FALSE),"")</f>
        <v/>
      </c>
      <c r="N300" s="545"/>
      <c r="O300" s="476" t="str">
        <f>IFERROR(VLOOKUP($L300,Insumos!$D$2:$G$518,3,FALSE),"")</f>
        <v/>
      </c>
      <c r="P300" s="476" t="e">
        <f>+Tabla1[[#This Row],[Precio Unitario]]*Tabla1[[#This Row],[Cantidad de Insumos]]</f>
        <v>#VALUE!</v>
      </c>
      <c r="Q300" s="476" t="str">
        <f>IFERROR(VLOOKUP($L300,Insumos!$D$2:$G$518,4,FALSE),"")</f>
        <v/>
      </c>
      <c r="R300" s="475"/>
    </row>
    <row r="301" spans="2:18" s="514" customFormat="1" x14ac:dyDescent="0.25">
      <c r="B301" s="477" t="str">
        <f>IF(Tabla1[[#This Row],[Código_Actividad]]="","",CONCATENATE(Tabla1[[#This Row],[POA]],".",Tabla1[[#This Row],[SRS]],".",Tabla1[[#This Row],[AREA]],".",Tabla1[[#This Row],[TIPO]]))</f>
        <v/>
      </c>
      <c r="C301" s="477" t="str">
        <f>IF(Tabla1[[#This Row],[Código_Actividad]]="","",'Formulario PPGR1'!#REF!)</f>
        <v/>
      </c>
      <c r="D301" s="477" t="str">
        <f>IF(Tabla1[[#This Row],[Código_Actividad]]="","",'Formulario PPGR1'!#REF!)</f>
        <v/>
      </c>
      <c r="E301" s="477" t="str">
        <f>IF(Tabla1[[#This Row],[Código_Actividad]]="","",'Formulario PPGR1'!#REF!)</f>
        <v/>
      </c>
      <c r="F301" s="477" t="str">
        <f>IF(Tabla1[[#This Row],[Código_Actividad]]="","",'Formulario PPGR1'!#REF!)</f>
        <v/>
      </c>
      <c r="G301" s="386"/>
      <c r="H301" s="418" t="str">
        <f>IFERROR(VLOOKUP(Tabla1[[#This Row],[Código_Actividad]],'Formulario PPGR2'!$H$7:$I$1048576,2,FALSE),"")</f>
        <v/>
      </c>
      <c r="I301" s="453">
        <v>1</v>
      </c>
      <c r="J301" s="388"/>
      <c r="K301" s="451" t="str">
        <f>IFERROR(VLOOKUP($J301,[9]LSIns!$B$5:$C$45,2,FALSE),"")</f>
        <v/>
      </c>
      <c r="L301" s="543"/>
      <c r="M301" s="475" t="str">
        <f>IFERROR(VLOOKUP($L301,Insumos!$D$2:$G$518,2,FALSE),"")</f>
        <v/>
      </c>
      <c r="N301" s="545"/>
      <c r="O301" s="476" t="str">
        <f>IFERROR(VLOOKUP($L301,Insumos!$D$2:$G$518,3,FALSE),"")</f>
        <v/>
      </c>
      <c r="P301" s="476" t="e">
        <f>+Tabla1[[#This Row],[Precio Unitario]]*Tabla1[[#This Row],[Cantidad de Insumos]]</f>
        <v>#VALUE!</v>
      </c>
      <c r="Q301" s="476" t="str">
        <f>IFERROR(VLOOKUP($L301,Insumos!$D$2:$G$518,4,FALSE),"")</f>
        <v/>
      </c>
      <c r="R301" s="475"/>
    </row>
    <row r="302" spans="2:18" s="514" customFormat="1" x14ac:dyDescent="0.25">
      <c r="B302" s="477" t="str">
        <f>IF(Tabla1[[#This Row],[Código_Actividad]]="","",CONCATENATE(Tabla1[[#This Row],[POA]],".",Tabla1[[#This Row],[SRS]],".",Tabla1[[#This Row],[AREA]],".",Tabla1[[#This Row],[TIPO]]))</f>
        <v/>
      </c>
      <c r="C302" s="477" t="str">
        <f>IF(Tabla1[[#This Row],[Código_Actividad]]="","",'Formulario PPGR1'!#REF!)</f>
        <v/>
      </c>
      <c r="D302" s="477" t="str">
        <f>IF(Tabla1[[#This Row],[Código_Actividad]]="","",'Formulario PPGR1'!#REF!)</f>
        <v/>
      </c>
      <c r="E302" s="477" t="str">
        <f>IF(Tabla1[[#This Row],[Código_Actividad]]="","",'Formulario PPGR1'!#REF!)</f>
        <v/>
      </c>
      <c r="F302" s="477" t="str">
        <f>IF(Tabla1[[#This Row],[Código_Actividad]]="","",'Formulario PPGR1'!#REF!)</f>
        <v/>
      </c>
      <c r="G302" s="386"/>
      <c r="H302" s="418" t="str">
        <f>IFERROR(VLOOKUP(Tabla1[[#This Row],[Código_Actividad]],'Formulario PPGR2'!$H$7:$I$1048576,2,FALSE),"")</f>
        <v/>
      </c>
      <c r="I302" s="453">
        <v>1</v>
      </c>
      <c r="J302" s="553"/>
      <c r="K302" s="479" t="str">
        <f>IFERROR(VLOOKUP($J302,[9]LSIns!$B$5:$C$45,2,FALSE),"")</f>
        <v/>
      </c>
      <c r="L302" s="549"/>
      <c r="M302" s="475" t="str">
        <f>IFERROR(VLOOKUP($L302,Insumos!$D$2:$G$518,2,FALSE),"")</f>
        <v/>
      </c>
      <c r="N302" s="550"/>
      <c r="O302" s="476" t="str">
        <f>IFERROR(VLOOKUP($L302,Insumos!$D$2:$G$518,3,FALSE),"")</f>
        <v/>
      </c>
      <c r="P302" s="476" t="e">
        <f>+Tabla1[[#This Row],[Precio Unitario]]*Tabla1[[#This Row],[Cantidad de Insumos]]</f>
        <v>#VALUE!</v>
      </c>
      <c r="Q302" s="476" t="str">
        <f>IFERROR(VLOOKUP($L302,Insumos!$D$2:$G$518,4,FALSE),"")</f>
        <v/>
      </c>
      <c r="R302" s="475"/>
    </row>
    <row r="303" spans="2:18" s="514" customFormat="1" x14ac:dyDescent="0.25">
      <c r="B303" s="477" t="str">
        <f>IF(Tabla1[[#This Row],[Código_Actividad]]="","",CONCATENATE(Tabla1[[#This Row],[POA]],".",Tabla1[[#This Row],[SRS]],".",Tabla1[[#This Row],[AREA]],".",Tabla1[[#This Row],[TIPO]]))</f>
        <v/>
      </c>
      <c r="C303" s="477" t="str">
        <f>IF(Tabla1[[#This Row],[Código_Actividad]]="","",'Formulario PPGR1'!#REF!)</f>
        <v/>
      </c>
      <c r="D303" s="477" t="str">
        <f>IF(Tabla1[[#This Row],[Código_Actividad]]="","",'Formulario PPGR1'!#REF!)</f>
        <v/>
      </c>
      <c r="E303" s="477" t="str">
        <f>IF(Tabla1[[#This Row],[Código_Actividad]]="","",'Formulario PPGR1'!#REF!)</f>
        <v/>
      </c>
      <c r="F303" s="477" t="str">
        <f>IF(Tabla1[[#This Row],[Código_Actividad]]="","",'Formulario PPGR1'!#REF!)</f>
        <v/>
      </c>
      <c r="G303" s="386"/>
      <c r="H303" s="418" t="str">
        <f>IFERROR(VLOOKUP(Tabla1[[#This Row],[Código_Actividad]],'Formulario PPGR2'!$H$7:$I$1048576,2,FALSE),"")</f>
        <v/>
      </c>
      <c r="I303" s="453">
        <v>1</v>
      </c>
      <c r="J303" s="553"/>
      <c r="K303" s="479" t="str">
        <f>IFERROR(VLOOKUP($J303,[9]LSIns!$B$5:$C$45,2,FALSE),"")</f>
        <v/>
      </c>
      <c r="L303" s="549"/>
      <c r="M303" s="475" t="str">
        <f>IFERROR(VLOOKUP($L303,Insumos!$D$2:$G$518,2,FALSE),"")</f>
        <v/>
      </c>
      <c r="N303" s="550"/>
      <c r="O303" s="476" t="str">
        <f>IFERROR(VLOOKUP($L303,Insumos!$D$2:$G$518,3,FALSE),"")</f>
        <v/>
      </c>
      <c r="P303" s="476" t="e">
        <f>+Tabla1[[#This Row],[Precio Unitario]]*Tabla1[[#This Row],[Cantidad de Insumos]]</f>
        <v>#VALUE!</v>
      </c>
      <c r="Q303" s="476" t="str">
        <f>IFERROR(VLOOKUP($L303,Insumos!$D$2:$G$518,4,FALSE),"")</f>
        <v/>
      </c>
      <c r="R303" s="475"/>
    </row>
    <row r="304" spans="2:18" s="514" customFormat="1" x14ac:dyDescent="0.25">
      <c r="B304" s="477" t="str">
        <f>IF(Tabla1[[#This Row],[Código_Actividad]]="","",CONCATENATE(Tabla1[[#This Row],[POA]],".",Tabla1[[#This Row],[SRS]],".",Tabla1[[#This Row],[AREA]],".",Tabla1[[#This Row],[TIPO]]))</f>
        <v/>
      </c>
      <c r="C304" s="477" t="str">
        <f>IF(Tabla1[[#This Row],[Código_Actividad]]="","",'Formulario PPGR1'!#REF!)</f>
        <v/>
      </c>
      <c r="D304" s="477" t="str">
        <f>IF(Tabla1[[#This Row],[Código_Actividad]]="","",'Formulario PPGR1'!#REF!)</f>
        <v/>
      </c>
      <c r="E304" s="477" t="str">
        <f>IF(Tabla1[[#This Row],[Código_Actividad]]="","",'Formulario PPGR1'!#REF!)</f>
        <v/>
      </c>
      <c r="F304" s="477" t="str">
        <f>IF(Tabla1[[#This Row],[Código_Actividad]]="","",'Formulario PPGR1'!#REF!)</f>
        <v/>
      </c>
      <c r="G304" s="386"/>
      <c r="H304" s="418" t="str">
        <f>IFERROR(VLOOKUP(Tabla1[[#This Row],[Código_Actividad]],'Formulario PPGR2'!$H$7:$I$1048576,2,FALSE),"")</f>
        <v/>
      </c>
      <c r="I304" s="453">
        <v>1</v>
      </c>
      <c r="J304" s="553"/>
      <c r="K304" s="479" t="str">
        <f>IFERROR(VLOOKUP($J304,[9]LSIns!$B$5:$C$45,2,FALSE),"")</f>
        <v/>
      </c>
      <c r="L304" s="549"/>
      <c r="M304" s="475" t="str">
        <f>IFERROR(VLOOKUP($L304,Insumos!$D$2:$G$518,2,FALSE),"")</f>
        <v/>
      </c>
      <c r="N304" s="550"/>
      <c r="O304" s="476" t="str">
        <f>IFERROR(VLOOKUP($L304,Insumos!$D$2:$G$518,3,FALSE),"")</f>
        <v/>
      </c>
      <c r="P304" s="476" t="e">
        <f>+Tabla1[[#This Row],[Precio Unitario]]*Tabla1[[#This Row],[Cantidad de Insumos]]</f>
        <v>#VALUE!</v>
      </c>
      <c r="Q304" s="476" t="str">
        <f>IFERROR(VLOOKUP($L304,Insumos!$D$2:$G$518,4,FALSE),"")</f>
        <v/>
      </c>
      <c r="R304" s="475"/>
    </row>
    <row r="305" spans="2:18" s="514" customFormat="1" x14ac:dyDescent="0.25">
      <c r="B305" s="477" t="str">
        <f>IF(Tabla1[[#This Row],[Código_Actividad]]="","",CONCATENATE(Tabla1[[#This Row],[POA]],".",Tabla1[[#This Row],[SRS]],".",Tabla1[[#This Row],[AREA]],".",Tabla1[[#This Row],[TIPO]]))</f>
        <v/>
      </c>
      <c r="C305" s="477" t="str">
        <f>IF(Tabla1[[#This Row],[Código_Actividad]]="","",'Formulario PPGR1'!#REF!)</f>
        <v/>
      </c>
      <c r="D305" s="477" t="str">
        <f>IF(Tabla1[[#This Row],[Código_Actividad]]="","",'Formulario PPGR1'!#REF!)</f>
        <v/>
      </c>
      <c r="E305" s="477" t="str">
        <f>IF(Tabla1[[#This Row],[Código_Actividad]]="","",'Formulario PPGR1'!#REF!)</f>
        <v/>
      </c>
      <c r="F305" s="477" t="str">
        <f>IF(Tabla1[[#This Row],[Código_Actividad]]="","",'Formulario PPGR1'!#REF!)</f>
        <v/>
      </c>
      <c r="G305" s="480"/>
      <c r="H305" s="418" t="str">
        <f>IFERROR(VLOOKUP(Tabla1[[#This Row],[Código_Actividad]],'Formulario PPGR2'!$H$7:$I$1048576,2,FALSE),"")</f>
        <v/>
      </c>
      <c r="I305" s="453">
        <v>1</v>
      </c>
      <c r="J305" s="553"/>
      <c r="K305" s="479" t="str">
        <f>IFERROR(VLOOKUP($J305,[9]LSIns!$B$5:$C$45,2,FALSE),"")</f>
        <v/>
      </c>
      <c r="L305" s="549"/>
      <c r="M305" s="475" t="str">
        <f>IFERROR(VLOOKUP($L305,Insumos!$D$2:$G$518,2,FALSE),"")</f>
        <v/>
      </c>
      <c r="N305" s="550"/>
      <c r="O305" s="476" t="str">
        <f>IFERROR(VLOOKUP($L305,Insumos!$D$2:$G$518,3,FALSE),"")</f>
        <v/>
      </c>
      <c r="P305" s="476" t="e">
        <f>+Tabla1[[#This Row],[Precio Unitario]]*Tabla1[[#This Row],[Cantidad de Insumos]]</f>
        <v>#VALUE!</v>
      </c>
      <c r="Q305" s="476" t="str">
        <f>IFERROR(VLOOKUP($L305,Insumos!$D$2:$G$518,4,FALSE),"")</f>
        <v/>
      </c>
      <c r="R305" s="475"/>
    </row>
    <row r="306" spans="2:18" s="514" customFormat="1" x14ac:dyDescent="0.25">
      <c r="B306" s="477" t="str">
        <f>IF(Tabla1[[#This Row],[Código_Actividad]]="","",CONCATENATE(Tabla1[[#This Row],[POA]],".",Tabla1[[#This Row],[SRS]],".",Tabla1[[#This Row],[AREA]],".",Tabla1[[#This Row],[TIPO]]))</f>
        <v/>
      </c>
      <c r="C306" s="477" t="str">
        <f>IF(Tabla1[[#This Row],[Código_Actividad]]="","",'Formulario PPGR1'!#REF!)</f>
        <v/>
      </c>
      <c r="D306" s="477" t="str">
        <f>IF(Tabla1[[#This Row],[Código_Actividad]]="","",'Formulario PPGR1'!#REF!)</f>
        <v/>
      </c>
      <c r="E306" s="477" t="str">
        <f>IF(Tabla1[[#This Row],[Código_Actividad]]="","",'Formulario PPGR1'!#REF!)</f>
        <v/>
      </c>
      <c r="F306" s="477" t="str">
        <f>IF(Tabla1[[#This Row],[Código_Actividad]]="","",'Formulario PPGR1'!#REF!)</f>
        <v/>
      </c>
      <c r="G306" s="480"/>
      <c r="H306" s="418" t="str">
        <f>IFERROR(VLOOKUP(Tabla1[[#This Row],[Código_Actividad]],'Formulario PPGR2'!$H$7:$I$1048576,2,FALSE),"")</f>
        <v/>
      </c>
      <c r="I306" s="453">
        <v>1</v>
      </c>
      <c r="J306" s="553"/>
      <c r="K306" s="479" t="str">
        <f>IFERROR(VLOOKUP($J306,[9]LSIns!$B$5:$C$45,2,FALSE),"")</f>
        <v/>
      </c>
      <c r="L306" s="549"/>
      <c r="M306" s="475" t="str">
        <f>IFERROR(VLOOKUP($L306,Insumos!$D$2:$G$518,2,FALSE),"")</f>
        <v/>
      </c>
      <c r="N306" s="550"/>
      <c r="O306" s="476" t="str">
        <f>IFERROR(VLOOKUP($L306,Insumos!$D$2:$G$518,3,FALSE),"")</f>
        <v/>
      </c>
      <c r="P306" s="476" t="e">
        <f>+Tabla1[[#This Row],[Precio Unitario]]*Tabla1[[#This Row],[Cantidad de Insumos]]</f>
        <v>#VALUE!</v>
      </c>
      <c r="Q306" s="476" t="str">
        <f>IFERROR(VLOOKUP($L306,Insumos!$D$2:$G$518,4,FALSE),"")</f>
        <v/>
      </c>
      <c r="R306" s="475"/>
    </row>
    <row r="307" spans="2:18" s="514" customFormat="1" x14ac:dyDescent="0.25">
      <c r="B307" s="477" t="str">
        <f>IF(Tabla1[[#This Row],[Código_Actividad]]="","",CONCATENATE(Tabla1[[#This Row],[POA]],".",Tabla1[[#This Row],[SRS]],".",Tabla1[[#This Row],[AREA]],".",Tabla1[[#This Row],[TIPO]]))</f>
        <v/>
      </c>
      <c r="C307" s="477" t="str">
        <f>IF(Tabla1[[#This Row],[Código_Actividad]]="","",'Formulario PPGR1'!#REF!)</f>
        <v/>
      </c>
      <c r="D307" s="477" t="str">
        <f>IF(Tabla1[[#This Row],[Código_Actividad]]="","",'Formulario PPGR1'!#REF!)</f>
        <v/>
      </c>
      <c r="E307" s="477" t="str">
        <f>IF(Tabla1[[#This Row],[Código_Actividad]]="","",'Formulario PPGR1'!#REF!)</f>
        <v/>
      </c>
      <c r="F307" s="477" t="str">
        <f>IF(Tabla1[[#This Row],[Código_Actividad]]="","",'Formulario PPGR1'!#REF!)</f>
        <v/>
      </c>
      <c r="G307" s="386"/>
      <c r="H307" s="418" t="str">
        <f>IFERROR(VLOOKUP(Tabla1[[#This Row],[Código_Actividad]],'Formulario PPGR2'!$H$7:$I$1048576,2,FALSE),"")</f>
        <v/>
      </c>
      <c r="I307" s="453">
        <v>6</v>
      </c>
      <c r="J307" s="388"/>
      <c r="K307" s="451" t="str">
        <f>IFERROR(VLOOKUP($J307,[10]LSIns!$B$5:$C$45,2,FALSE),"")</f>
        <v/>
      </c>
      <c r="L307" s="543"/>
      <c r="M307" s="475" t="str">
        <f>IFERROR(VLOOKUP($L307,Insumos!$D$2:$G$518,2,FALSE),"")</f>
        <v/>
      </c>
      <c r="N307" s="545"/>
      <c r="O307" s="476" t="str">
        <f>IFERROR(VLOOKUP($L307,Insumos!$D$2:$G$518,3,FALSE),"")</f>
        <v/>
      </c>
      <c r="P307" s="476" t="e">
        <f>+Tabla1[[#This Row],[Precio Unitario]]*Tabla1[[#This Row],[Cantidad de Insumos]]</f>
        <v>#VALUE!</v>
      </c>
      <c r="Q307" s="476" t="str">
        <f>IFERROR(VLOOKUP($L307,Insumos!$D$2:$G$518,4,FALSE),"")</f>
        <v/>
      </c>
      <c r="R307" s="475"/>
    </row>
    <row r="308" spans="2:18" s="514" customFormat="1" x14ac:dyDescent="0.25">
      <c r="B308" s="477" t="str">
        <f>IF(Tabla1[[#This Row],[Código_Actividad]]="","",CONCATENATE(Tabla1[[#This Row],[POA]],".",Tabla1[[#This Row],[SRS]],".",Tabla1[[#This Row],[AREA]],".",Tabla1[[#This Row],[TIPO]]))</f>
        <v/>
      </c>
      <c r="C308" s="477" t="str">
        <f>IF(Tabla1[[#This Row],[Código_Actividad]]="","",'Formulario PPGR1'!#REF!)</f>
        <v/>
      </c>
      <c r="D308" s="477" t="str">
        <f>IF(Tabla1[[#This Row],[Código_Actividad]]="","",'Formulario PPGR1'!#REF!)</f>
        <v/>
      </c>
      <c r="E308" s="477" t="str">
        <f>IF(Tabla1[[#This Row],[Código_Actividad]]="","",'Formulario PPGR1'!#REF!)</f>
        <v/>
      </c>
      <c r="F308" s="477" t="str">
        <f>IF(Tabla1[[#This Row],[Código_Actividad]]="","",'Formulario PPGR1'!#REF!)</f>
        <v/>
      </c>
      <c r="G308" s="386"/>
      <c r="H308" s="418" t="str">
        <f>IFERROR(VLOOKUP(Tabla1[[#This Row],[Código_Actividad]],'Formulario PPGR2'!$H$7:$I$1048576,2,FALSE),"")</f>
        <v/>
      </c>
      <c r="I308" s="453">
        <v>6</v>
      </c>
      <c r="J308" s="388"/>
      <c r="K308" s="451" t="str">
        <f>IFERROR(VLOOKUP($J308,[10]LSIns!$B$5:$C$45,2,FALSE),"")</f>
        <v/>
      </c>
      <c r="L308" s="543"/>
      <c r="M308" s="475" t="str">
        <f>IFERROR(VLOOKUP($L308,Insumos!$D$2:$G$518,2,FALSE),"")</f>
        <v/>
      </c>
      <c r="N308" s="545"/>
      <c r="O308" s="476" t="str">
        <f>IFERROR(VLOOKUP($L308,Insumos!$D$2:$G$518,3,FALSE),"")</f>
        <v/>
      </c>
      <c r="P308" s="476" t="e">
        <f>+Tabla1[[#This Row],[Precio Unitario]]*Tabla1[[#This Row],[Cantidad de Insumos]]</f>
        <v>#VALUE!</v>
      </c>
      <c r="Q308" s="476" t="str">
        <f>IFERROR(VLOOKUP($L308,Insumos!$D$2:$G$518,4,FALSE),"")</f>
        <v/>
      </c>
      <c r="R308" s="475"/>
    </row>
    <row r="309" spans="2:18" s="514" customFormat="1" x14ac:dyDescent="0.25">
      <c r="B309" s="477" t="str">
        <f>IF(Tabla1[[#This Row],[Código_Actividad]]="","",CONCATENATE(Tabla1[[#This Row],[POA]],".",Tabla1[[#This Row],[SRS]],".",Tabla1[[#This Row],[AREA]],".",Tabla1[[#This Row],[TIPO]]))</f>
        <v/>
      </c>
      <c r="C309" s="477" t="str">
        <f>IF(Tabla1[[#This Row],[Código_Actividad]]="","",'Formulario PPGR1'!#REF!)</f>
        <v/>
      </c>
      <c r="D309" s="477" t="str">
        <f>IF(Tabla1[[#This Row],[Código_Actividad]]="","",'Formulario PPGR1'!#REF!)</f>
        <v/>
      </c>
      <c r="E309" s="477" t="str">
        <f>IF(Tabla1[[#This Row],[Código_Actividad]]="","",'Formulario PPGR1'!#REF!)</f>
        <v/>
      </c>
      <c r="F309" s="477" t="str">
        <f>IF(Tabla1[[#This Row],[Código_Actividad]]="","",'Formulario PPGR1'!#REF!)</f>
        <v/>
      </c>
      <c r="G309" s="386"/>
      <c r="H309" s="418" t="str">
        <f>IFERROR(VLOOKUP(Tabla1[[#This Row],[Código_Actividad]],'Formulario PPGR2'!$H$7:$I$1048576,2,FALSE),"")</f>
        <v/>
      </c>
      <c r="I309" s="453">
        <v>6</v>
      </c>
      <c r="J309" s="388"/>
      <c r="K309" s="451" t="str">
        <f>IFERROR(VLOOKUP($J309,[10]LSIns!$B$5:$C$45,2,FALSE),"")</f>
        <v/>
      </c>
      <c r="L309" s="543"/>
      <c r="M309" s="475" t="str">
        <f>IFERROR(VLOOKUP($L309,Insumos!$D$2:$G$518,2,FALSE),"")</f>
        <v/>
      </c>
      <c r="N309" s="545"/>
      <c r="O309" s="476" t="str">
        <f>IFERROR(VLOOKUP($L309,Insumos!$D$2:$G$518,3,FALSE),"")</f>
        <v/>
      </c>
      <c r="P309" s="476" t="e">
        <f>+Tabla1[[#This Row],[Precio Unitario]]*Tabla1[[#This Row],[Cantidad de Insumos]]</f>
        <v>#VALUE!</v>
      </c>
      <c r="Q309" s="476" t="str">
        <f>IFERROR(VLOOKUP($L309,Insumos!$D$2:$G$518,4,FALSE),"")</f>
        <v/>
      </c>
      <c r="R309" s="475"/>
    </row>
    <row r="310" spans="2:18" s="514" customFormat="1" x14ac:dyDescent="0.25">
      <c r="B310" s="477" t="str">
        <f>IF(Tabla1[[#This Row],[Código_Actividad]]="","",CONCATENATE(Tabla1[[#This Row],[POA]],".",Tabla1[[#This Row],[SRS]],".",Tabla1[[#This Row],[AREA]],".",Tabla1[[#This Row],[TIPO]]))</f>
        <v/>
      </c>
      <c r="C310" s="477" t="str">
        <f>IF(Tabla1[[#This Row],[Código_Actividad]]="","",'Formulario PPGR1'!#REF!)</f>
        <v/>
      </c>
      <c r="D310" s="477" t="str">
        <f>IF(Tabla1[[#This Row],[Código_Actividad]]="","",'Formulario PPGR1'!#REF!)</f>
        <v/>
      </c>
      <c r="E310" s="477" t="str">
        <f>IF(Tabla1[[#This Row],[Código_Actividad]]="","",'Formulario PPGR1'!#REF!)</f>
        <v/>
      </c>
      <c r="F310" s="477" t="str">
        <f>IF(Tabla1[[#This Row],[Código_Actividad]]="","",'Formulario PPGR1'!#REF!)</f>
        <v/>
      </c>
      <c r="G310" s="386"/>
      <c r="H310" s="418" t="str">
        <f>IFERROR(VLOOKUP(Tabla1[[#This Row],[Código_Actividad]],'Formulario PPGR2'!$H$7:$I$1048576,2,FALSE),"")</f>
        <v/>
      </c>
      <c r="I310" s="453">
        <v>6</v>
      </c>
      <c r="J310" s="388"/>
      <c r="K310" s="451" t="str">
        <f>IFERROR(VLOOKUP($J310,[10]LSIns!$B$5:$C$45,2,FALSE),"")</f>
        <v/>
      </c>
      <c r="L310" s="543"/>
      <c r="M310" s="475" t="str">
        <f>IFERROR(VLOOKUP($L310,Insumos!$D$2:$G$518,2,FALSE),"")</f>
        <v/>
      </c>
      <c r="N310" s="545"/>
      <c r="O310" s="476" t="str">
        <f>IFERROR(VLOOKUP($L310,Insumos!$D$2:$G$518,3,FALSE),"")</f>
        <v/>
      </c>
      <c r="P310" s="476" t="e">
        <f>+Tabla1[[#This Row],[Precio Unitario]]*Tabla1[[#This Row],[Cantidad de Insumos]]</f>
        <v>#VALUE!</v>
      </c>
      <c r="Q310" s="476" t="str">
        <f>IFERROR(VLOOKUP($L310,Insumos!$D$2:$G$518,4,FALSE),"")</f>
        <v/>
      </c>
      <c r="R310" s="475"/>
    </row>
    <row r="311" spans="2:18" s="514" customFormat="1" x14ac:dyDescent="0.25">
      <c r="B311" s="477" t="str">
        <f>IF(Tabla1[[#This Row],[Código_Actividad]]="","",CONCATENATE(Tabla1[[#This Row],[POA]],".",Tabla1[[#This Row],[SRS]],".",Tabla1[[#This Row],[AREA]],".",Tabla1[[#This Row],[TIPO]]))</f>
        <v/>
      </c>
      <c r="C311" s="477" t="str">
        <f>IF(Tabla1[[#This Row],[Código_Actividad]]="","",'Formulario PPGR1'!#REF!)</f>
        <v/>
      </c>
      <c r="D311" s="477" t="str">
        <f>IF(Tabla1[[#This Row],[Código_Actividad]]="","",'Formulario PPGR1'!#REF!)</f>
        <v/>
      </c>
      <c r="E311" s="477" t="str">
        <f>IF(Tabla1[[#This Row],[Código_Actividad]]="","",'Formulario PPGR1'!#REF!)</f>
        <v/>
      </c>
      <c r="F311" s="477" t="str">
        <f>IF(Tabla1[[#This Row],[Código_Actividad]]="","",'Formulario PPGR1'!#REF!)</f>
        <v/>
      </c>
      <c r="G311" s="386"/>
      <c r="H311" s="418" t="str">
        <f>IFERROR(VLOOKUP(Tabla1[[#This Row],[Código_Actividad]],'Formulario PPGR2'!$H$7:$I$1048576,2,FALSE),"")</f>
        <v/>
      </c>
      <c r="I311" s="453">
        <v>6</v>
      </c>
      <c r="J311" s="388"/>
      <c r="K311" s="451" t="str">
        <f>IFERROR(VLOOKUP($J311,[10]LSIns!$B$5:$C$45,2,FALSE),"")</f>
        <v/>
      </c>
      <c r="L311" s="543"/>
      <c r="M311" s="475" t="str">
        <f>IFERROR(VLOOKUP($L311,Insumos!$D$2:$G$518,2,FALSE),"")</f>
        <v/>
      </c>
      <c r="N311" s="545"/>
      <c r="O311" s="476" t="str">
        <f>IFERROR(VLOOKUP($L311,Insumos!$D$2:$G$518,3,FALSE),"")</f>
        <v/>
      </c>
      <c r="P311" s="476" t="e">
        <f>+Tabla1[[#This Row],[Precio Unitario]]*Tabla1[[#This Row],[Cantidad de Insumos]]</f>
        <v>#VALUE!</v>
      </c>
      <c r="Q311" s="476" t="str">
        <f>IFERROR(VLOOKUP($L311,Insumos!$D$2:$G$518,4,FALSE),"")</f>
        <v/>
      </c>
      <c r="R311" s="475"/>
    </row>
    <row r="312" spans="2:18" s="514" customFormat="1" x14ac:dyDescent="0.25">
      <c r="B312" s="477" t="str">
        <f>IF(Tabla1[[#This Row],[Código_Actividad]]="","",CONCATENATE(Tabla1[[#This Row],[POA]],".",Tabla1[[#This Row],[SRS]],".",Tabla1[[#This Row],[AREA]],".",Tabla1[[#This Row],[TIPO]]))</f>
        <v/>
      </c>
      <c r="C312" s="477" t="str">
        <f>IF(Tabla1[[#This Row],[Código_Actividad]]="","",'Formulario PPGR1'!#REF!)</f>
        <v/>
      </c>
      <c r="D312" s="477" t="str">
        <f>IF(Tabla1[[#This Row],[Código_Actividad]]="","",'Formulario PPGR1'!#REF!)</f>
        <v/>
      </c>
      <c r="E312" s="477" t="str">
        <f>IF(Tabla1[[#This Row],[Código_Actividad]]="","",'Formulario PPGR1'!#REF!)</f>
        <v/>
      </c>
      <c r="F312" s="477" t="str">
        <f>IF(Tabla1[[#This Row],[Código_Actividad]]="","",'Formulario PPGR1'!#REF!)</f>
        <v/>
      </c>
      <c r="G312" s="386"/>
      <c r="H312" s="418" t="str">
        <f>IFERROR(VLOOKUP(Tabla1[[#This Row],[Código_Actividad]],'Formulario PPGR2'!$H$7:$I$1048576,2,FALSE),"")</f>
        <v/>
      </c>
      <c r="I312" s="453">
        <v>11</v>
      </c>
      <c r="J312" s="388"/>
      <c r="K312" s="451" t="str">
        <f>IFERROR(VLOOKUP($J312,[10]LSIns!$B$5:$C$45,2,FALSE),"")</f>
        <v/>
      </c>
      <c r="L312" s="543"/>
      <c r="M312" s="475" t="str">
        <f>IFERROR(VLOOKUP($L312,Insumos!$D$2:$G$518,2,FALSE),"")</f>
        <v/>
      </c>
      <c r="N312" s="545"/>
      <c r="O312" s="476" t="str">
        <f>IFERROR(VLOOKUP($L312,Insumos!$D$2:$G$518,3,FALSE),"")</f>
        <v/>
      </c>
      <c r="P312" s="476" t="e">
        <f>+Tabla1[[#This Row],[Precio Unitario]]*Tabla1[[#This Row],[Cantidad de Insumos]]</f>
        <v>#VALUE!</v>
      </c>
      <c r="Q312" s="476" t="str">
        <f>IFERROR(VLOOKUP($L312,Insumos!$D$2:$G$518,4,FALSE),"")</f>
        <v/>
      </c>
      <c r="R312" s="475"/>
    </row>
    <row r="313" spans="2:18" s="514" customFormat="1" x14ac:dyDescent="0.25">
      <c r="B313" s="477" t="str">
        <f>IF(Tabla1[[#This Row],[Código_Actividad]]="","",CONCATENATE(Tabla1[[#This Row],[POA]],".",Tabla1[[#This Row],[SRS]],".",Tabla1[[#This Row],[AREA]],".",Tabla1[[#This Row],[TIPO]]))</f>
        <v/>
      </c>
      <c r="C313" s="477" t="str">
        <f>IF(Tabla1[[#This Row],[Código_Actividad]]="","",'Formulario PPGR1'!#REF!)</f>
        <v/>
      </c>
      <c r="D313" s="477" t="str">
        <f>IF(Tabla1[[#This Row],[Código_Actividad]]="","",'Formulario PPGR1'!#REF!)</f>
        <v/>
      </c>
      <c r="E313" s="477" t="str">
        <f>IF(Tabla1[[#This Row],[Código_Actividad]]="","",'Formulario PPGR1'!#REF!)</f>
        <v/>
      </c>
      <c r="F313" s="477" t="str">
        <f>IF(Tabla1[[#This Row],[Código_Actividad]]="","",'Formulario PPGR1'!#REF!)</f>
        <v/>
      </c>
      <c r="G313" s="386"/>
      <c r="H313" s="418" t="str">
        <f>IFERROR(VLOOKUP(Tabla1[[#This Row],[Código_Actividad]],'Formulario PPGR2'!$H$7:$I$1048576,2,FALSE),"")</f>
        <v/>
      </c>
      <c r="I313" s="453">
        <v>11</v>
      </c>
      <c r="J313" s="388"/>
      <c r="K313" s="451" t="str">
        <f>IFERROR(VLOOKUP($J313,[10]LSIns!$B$5:$C$45,2,FALSE),"")</f>
        <v/>
      </c>
      <c r="L313" s="543"/>
      <c r="M313" s="475" t="str">
        <f>IFERROR(VLOOKUP($L313,Insumos!$D$2:$G$518,2,FALSE),"")</f>
        <v/>
      </c>
      <c r="N313" s="545"/>
      <c r="O313" s="476" t="str">
        <f>IFERROR(VLOOKUP($L313,Insumos!$D$2:$G$518,3,FALSE),"")</f>
        <v/>
      </c>
      <c r="P313" s="476" t="e">
        <f>+Tabla1[[#This Row],[Precio Unitario]]*Tabla1[[#This Row],[Cantidad de Insumos]]</f>
        <v>#VALUE!</v>
      </c>
      <c r="Q313" s="476" t="str">
        <f>IFERROR(VLOOKUP($L313,Insumos!$D$2:$G$518,4,FALSE),"")</f>
        <v/>
      </c>
      <c r="R313" s="475"/>
    </row>
    <row r="314" spans="2:18" s="514" customFormat="1" x14ac:dyDescent="0.25">
      <c r="B314" s="477" t="str">
        <f>IF(Tabla1[[#This Row],[Código_Actividad]]="","",CONCATENATE(Tabla1[[#This Row],[POA]],".",Tabla1[[#This Row],[SRS]],".",Tabla1[[#This Row],[AREA]],".",Tabla1[[#This Row],[TIPO]]))</f>
        <v/>
      </c>
      <c r="C314" s="477" t="str">
        <f>IF(Tabla1[[#This Row],[Código_Actividad]]="","",'Formulario PPGR1'!#REF!)</f>
        <v/>
      </c>
      <c r="D314" s="477" t="str">
        <f>IF(Tabla1[[#This Row],[Código_Actividad]]="","",'Formulario PPGR1'!#REF!)</f>
        <v/>
      </c>
      <c r="E314" s="477" t="str">
        <f>IF(Tabla1[[#This Row],[Código_Actividad]]="","",'Formulario PPGR1'!#REF!)</f>
        <v/>
      </c>
      <c r="F314" s="477" t="str">
        <f>IF(Tabla1[[#This Row],[Código_Actividad]]="","",'Formulario PPGR1'!#REF!)</f>
        <v/>
      </c>
      <c r="G314" s="386"/>
      <c r="H314" s="418" t="str">
        <f>IFERROR(VLOOKUP(Tabla1[[#This Row],[Código_Actividad]],'Formulario PPGR2'!$H$7:$I$1048576,2,FALSE),"")</f>
        <v/>
      </c>
      <c r="I314" s="453">
        <v>11</v>
      </c>
      <c r="J314" s="388"/>
      <c r="K314" s="451" t="str">
        <f>IFERROR(VLOOKUP($J314,[10]LSIns!$B$5:$C$45,2,FALSE),"")</f>
        <v/>
      </c>
      <c r="L314" s="543"/>
      <c r="M314" s="475" t="str">
        <f>IFERROR(VLOOKUP($L314,Insumos!$D$2:$G$518,2,FALSE),"")</f>
        <v/>
      </c>
      <c r="N314" s="545"/>
      <c r="O314" s="476" t="str">
        <f>IFERROR(VLOOKUP($L314,Insumos!$D$2:$G$518,3,FALSE),"")</f>
        <v/>
      </c>
      <c r="P314" s="476" t="e">
        <f>+Tabla1[[#This Row],[Precio Unitario]]*Tabla1[[#This Row],[Cantidad de Insumos]]</f>
        <v>#VALUE!</v>
      </c>
      <c r="Q314" s="476" t="str">
        <f>IFERROR(VLOOKUP($L314,Insumos!$D$2:$G$518,4,FALSE),"")</f>
        <v/>
      </c>
      <c r="R314" s="475"/>
    </row>
    <row r="315" spans="2:18" s="514" customFormat="1" x14ac:dyDescent="0.25">
      <c r="B315" s="477" t="str">
        <f>IF(Tabla1[[#This Row],[Código_Actividad]]="","",CONCATENATE(Tabla1[[#This Row],[POA]],".",Tabla1[[#This Row],[SRS]],".",Tabla1[[#This Row],[AREA]],".",Tabla1[[#This Row],[TIPO]]))</f>
        <v/>
      </c>
      <c r="C315" s="477" t="str">
        <f>IF(Tabla1[[#This Row],[Código_Actividad]]="","",'Formulario PPGR1'!#REF!)</f>
        <v/>
      </c>
      <c r="D315" s="477" t="str">
        <f>IF(Tabla1[[#This Row],[Código_Actividad]]="","",'Formulario PPGR1'!#REF!)</f>
        <v/>
      </c>
      <c r="E315" s="477" t="str">
        <f>IF(Tabla1[[#This Row],[Código_Actividad]]="","",'Formulario PPGR1'!#REF!)</f>
        <v/>
      </c>
      <c r="F315" s="477" t="str">
        <f>IF(Tabla1[[#This Row],[Código_Actividad]]="","",'Formulario PPGR1'!#REF!)</f>
        <v/>
      </c>
      <c r="G315" s="386"/>
      <c r="H315" s="418" t="str">
        <f>IFERROR(VLOOKUP(Tabla1[[#This Row],[Código_Actividad]],'Formulario PPGR2'!$H$7:$I$1048576,2,FALSE),"")</f>
        <v/>
      </c>
      <c r="I315" s="453">
        <v>11</v>
      </c>
      <c r="J315" s="388"/>
      <c r="K315" s="451" t="str">
        <f>IFERROR(VLOOKUP($J315,[10]LSIns!$B$5:$C$45,2,FALSE),"")</f>
        <v/>
      </c>
      <c r="L315" s="543"/>
      <c r="M315" s="475" t="str">
        <f>IFERROR(VLOOKUP($L315,Insumos!$D$2:$G$518,2,FALSE),"")</f>
        <v/>
      </c>
      <c r="N315" s="545"/>
      <c r="O315" s="476" t="str">
        <f>IFERROR(VLOOKUP($L315,Insumos!$D$2:$G$518,3,FALSE),"")</f>
        <v/>
      </c>
      <c r="P315" s="476" t="e">
        <f>+Tabla1[[#This Row],[Precio Unitario]]*Tabla1[[#This Row],[Cantidad de Insumos]]</f>
        <v>#VALUE!</v>
      </c>
      <c r="Q315" s="476" t="str">
        <f>IFERROR(VLOOKUP($L315,Insumos!$D$2:$G$518,4,FALSE),"")</f>
        <v/>
      </c>
      <c r="R315" s="475"/>
    </row>
    <row r="316" spans="2:18" s="514" customFormat="1" x14ac:dyDescent="0.25">
      <c r="B316" s="477" t="str">
        <f>IF(Tabla1[[#This Row],[Código_Actividad]]="","",CONCATENATE(Tabla1[[#This Row],[POA]],".",Tabla1[[#This Row],[SRS]],".",Tabla1[[#This Row],[AREA]],".",Tabla1[[#This Row],[TIPO]]))</f>
        <v/>
      </c>
      <c r="C316" s="477" t="str">
        <f>IF(Tabla1[[#This Row],[Código_Actividad]]="","",'Formulario PPGR1'!#REF!)</f>
        <v/>
      </c>
      <c r="D316" s="477" t="str">
        <f>IF(Tabla1[[#This Row],[Código_Actividad]]="","",'Formulario PPGR1'!#REF!)</f>
        <v/>
      </c>
      <c r="E316" s="477" t="str">
        <f>IF(Tabla1[[#This Row],[Código_Actividad]]="","",'Formulario PPGR1'!#REF!)</f>
        <v/>
      </c>
      <c r="F316" s="477" t="str">
        <f>IF(Tabla1[[#This Row],[Código_Actividad]]="","",'Formulario PPGR1'!#REF!)</f>
        <v/>
      </c>
      <c r="G316" s="386"/>
      <c r="H316" s="418" t="str">
        <f>IFERROR(VLOOKUP(Tabla1[[#This Row],[Código_Actividad]],'Formulario PPGR2'!$H$7:$I$1048576,2,FALSE),"")</f>
        <v/>
      </c>
      <c r="I316" s="453" t="str">
        <f>IFERROR(VLOOKUP([10]!Tabla1[[#This Row],[Código_Actividad]],[10]!Tabla2[[Código]:[Total de Acciones ]],15,FALSE),"")</f>
        <v/>
      </c>
      <c r="J316" s="388"/>
      <c r="K316" s="451" t="str">
        <f>IFERROR(VLOOKUP($J316,[10]LSIns!$B$5:$C$45,2,FALSE),"")</f>
        <v/>
      </c>
      <c r="L316" s="543"/>
      <c r="M316" s="475" t="str">
        <f>IFERROR(VLOOKUP($L316,Insumos!$D$2:$G$518,2,FALSE),"")</f>
        <v/>
      </c>
      <c r="N316" s="545"/>
      <c r="O316" s="476" t="str">
        <f>IFERROR(VLOOKUP($L316,Insumos!$D$2:$G$518,3,FALSE),"")</f>
        <v/>
      </c>
      <c r="P316" s="476" t="e">
        <f>+Tabla1[[#This Row],[Precio Unitario]]*Tabla1[[#This Row],[Cantidad de Insumos]]</f>
        <v>#VALUE!</v>
      </c>
      <c r="Q316" s="476" t="str">
        <f>IFERROR(VLOOKUP($L316,Insumos!$D$2:$G$518,4,FALSE),"")</f>
        <v/>
      </c>
      <c r="R316" s="475"/>
    </row>
    <row r="317" spans="2:18" s="514" customFormat="1" x14ac:dyDescent="0.25">
      <c r="B317" s="477" t="str">
        <f>IF(Tabla1[[#This Row],[Código_Actividad]]="","",CONCATENATE(Tabla1[[#This Row],[POA]],".",Tabla1[[#This Row],[SRS]],".",Tabla1[[#This Row],[AREA]],".",Tabla1[[#This Row],[TIPO]]))</f>
        <v/>
      </c>
      <c r="C317" s="477" t="str">
        <f>IF(Tabla1[[#This Row],[Código_Actividad]]="","",'Formulario PPGR1'!#REF!)</f>
        <v/>
      </c>
      <c r="D317" s="477" t="str">
        <f>IF(Tabla1[[#This Row],[Código_Actividad]]="","",'Formulario PPGR1'!#REF!)</f>
        <v/>
      </c>
      <c r="E317" s="477" t="str">
        <f>IF(Tabla1[[#This Row],[Código_Actividad]]="","",'Formulario PPGR1'!#REF!)</f>
        <v/>
      </c>
      <c r="F317" s="477" t="str">
        <f>IF(Tabla1[[#This Row],[Código_Actividad]]="","",'Formulario PPGR1'!#REF!)</f>
        <v/>
      </c>
      <c r="G317" s="386"/>
      <c r="H317" s="418" t="str">
        <f>IFERROR(VLOOKUP(Tabla1[[#This Row],[Código_Actividad]],'Formulario PPGR2'!$H$7:$I$1048576,2,FALSE),"")</f>
        <v/>
      </c>
      <c r="I317" s="453" t="str">
        <f>IFERROR(VLOOKUP([10]!Tabla1[[#This Row],[Código_Actividad]],[10]!Tabla2[[Código]:[Total de Acciones ]],15,FALSE),"")</f>
        <v/>
      </c>
      <c r="J317" s="388"/>
      <c r="K317" s="451" t="str">
        <f>IFERROR(VLOOKUP($J317,[10]LSIns!$B$5:$C$45,2,FALSE),"")</f>
        <v/>
      </c>
      <c r="L317" s="543"/>
      <c r="M317" s="475" t="str">
        <f>IFERROR(VLOOKUP($L317,Insumos!$D$2:$G$518,2,FALSE),"")</f>
        <v/>
      </c>
      <c r="N317" s="545"/>
      <c r="O317" s="476" t="str">
        <f>IFERROR(VLOOKUP($L317,Insumos!$D$2:$G$518,3,FALSE),"")</f>
        <v/>
      </c>
      <c r="P317" s="476" t="e">
        <f>+Tabla1[[#This Row],[Precio Unitario]]*Tabla1[[#This Row],[Cantidad de Insumos]]</f>
        <v>#VALUE!</v>
      </c>
      <c r="Q317" s="476" t="str">
        <f>IFERROR(VLOOKUP($L317,Insumos!$D$2:$G$518,4,FALSE),"")</f>
        <v/>
      </c>
      <c r="R317" s="475"/>
    </row>
    <row r="318" spans="2:18" s="514" customFormat="1" x14ac:dyDescent="0.25">
      <c r="B318" s="477" t="str">
        <f>IF(Tabla1[[#This Row],[Código_Actividad]]="","",CONCATENATE(Tabla1[[#This Row],[POA]],".",Tabla1[[#This Row],[SRS]],".",Tabla1[[#This Row],[AREA]],".",Tabla1[[#This Row],[TIPO]]))</f>
        <v/>
      </c>
      <c r="C318" s="477" t="str">
        <f>IF(Tabla1[[#This Row],[Código_Actividad]]="","",'Formulario PPGR1'!#REF!)</f>
        <v/>
      </c>
      <c r="D318" s="477" t="str">
        <f>IF(Tabla1[[#This Row],[Código_Actividad]]="","",'Formulario PPGR1'!#REF!)</f>
        <v/>
      </c>
      <c r="E318" s="477" t="str">
        <f>IF(Tabla1[[#This Row],[Código_Actividad]]="","",'Formulario PPGR1'!#REF!)</f>
        <v/>
      </c>
      <c r="F318" s="477" t="str">
        <f>IF(Tabla1[[#This Row],[Código_Actividad]]="","",'Formulario PPGR1'!#REF!)</f>
        <v/>
      </c>
      <c r="G318" s="386"/>
      <c r="H318" s="418" t="str">
        <f>IFERROR(VLOOKUP(Tabla1[[#This Row],[Código_Actividad]],'Formulario PPGR2'!$H$7:$I$1048576,2,FALSE),"")</f>
        <v/>
      </c>
      <c r="I318" s="453">
        <v>3</v>
      </c>
      <c r="J318" s="388"/>
      <c r="K318" s="451" t="str">
        <f>IFERROR(VLOOKUP($J318,[10]LSIns!$B$5:$C$45,2,FALSE),"")</f>
        <v/>
      </c>
      <c r="L318" s="543"/>
      <c r="M318" s="475" t="str">
        <f>IFERROR(VLOOKUP($L318,Insumos!$D$2:$G$518,2,FALSE),"")</f>
        <v/>
      </c>
      <c r="N318" s="545"/>
      <c r="O318" s="476" t="str">
        <f>IFERROR(VLOOKUP($L318,Insumos!$D$2:$G$518,3,FALSE),"")</f>
        <v/>
      </c>
      <c r="P318" s="476" t="e">
        <f>+Tabla1[[#This Row],[Precio Unitario]]*Tabla1[[#This Row],[Cantidad de Insumos]]</f>
        <v>#VALUE!</v>
      </c>
      <c r="Q318" s="476" t="str">
        <f>IFERROR(VLOOKUP($L318,Insumos!$D$2:$G$518,4,FALSE),"")</f>
        <v/>
      </c>
      <c r="R318" s="475"/>
    </row>
    <row r="319" spans="2:18" s="514" customFormat="1" x14ac:dyDescent="0.25">
      <c r="B319" s="477" t="str">
        <f>IF(Tabla1[[#This Row],[Código_Actividad]]="","",CONCATENATE(Tabla1[[#This Row],[POA]],".",Tabla1[[#This Row],[SRS]],".",Tabla1[[#This Row],[AREA]],".",Tabla1[[#This Row],[TIPO]]))</f>
        <v/>
      </c>
      <c r="C319" s="477" t="str">
        <f>IF(Tabla1[[#This Row],[Código_Actividad]]="","",'Formulario PPGR1'!#REF!)</f>
        <v/>
      </c>
      <c r="D319" s="477" t="str">
        <f>IF(Tabla1[[#This Row],[Código_Actividad]]="","",'Formulario PPGR1'!#REF!)</f>
        <v/>
      </c>
      <c r="E319" s="477" t="str">
        <f>IF(Tabla1[[#This Row],[Código_Actividad]]="","",'Formulario PPGR1'!#REF!)</f>
        <v/>
      </c>
      <c r="F319" s="477" t="str">
        <f>IF(Tabla1[[#This Row],[Código_Actividad]]="","",'Formulario PPGR1'!#REF!)</f>
        <v/>
      </c>
      <c r="G319" s="386"/>
      <c r="H319" s="418" t="str">
        <f>IFERROR(VLOOKUP(Tabla1[[#This Row],[Código_Actividad]],'Formulario PPGR2'!$H$7:$I$1048576,2,FALSE),"")</f>
        <v/>
      </c>
      <c r="I319" s="453">
        <v>3</v>
      </c>
      <c r="J319" s="388"/>
      <c r="K319" s="451" t="str">
        <f>IFERROR(VLOOKUP($J319,[10]LSIns!$B$5:$C$45,2,FALSE),"")</f>
        <v/>
      </c>
      <c r="L319" s="543"/>
      <c r="M319" s="475" t="str">
        <f>IFERROR(VLOOKUP($L319,Insumos!$D$2:$G$518,2,FALSE),"")</f>
        <v/>
      </c>
      <c r="N319" s="545"/>
      <c r="O319" s="476" t="str">
        <f>IFERROR(VLOOKUP($L319,Insumos!$D$2:$G$518,3,FALSE),"")</f>
        <v/>
      </c>
      <c r="P319" s="476" t="e">
        <f>+Tabla1[[#This Row],[Precio Unitario]]*Tabla1[[#This Row],[Cantidad de Insumos]]</f>
        <v>#VALUE!</v>
      </c>
      <c r="Q319" s="476" t="str">
        <f>IFERROR(VLOOKUP($L319,Insumos!$D$2:$G$518,4,FALSE),"")</f>
        <v/>
      </c>
      <c r="R319" s="475"/>
    </row>
    <row r="320" spans="2:18" s="514" customFormat="1" x14ac:dyDescent="0.25">
      <c r="B320" s="477" t="str">
        <f>IF(Tabla1[[#This Row],[Código_Actividad]]="","",CONCATENATE(Tabla1[[#This Row],[POA]],".",Tabla1[[#This Row],[SRS]],".",Tabla1[[#This Row],[AREA]],".",Tabla1[[#This Row],[TIPO]]))</f>
        <v/>
      </c>
      <c r="C320" s="477" t="str">
        <f>IF(Tabla1[[#This Row],[Código_Actividad]]="","",'Formulario PPGR1'!#REF!)</f>
        <v/>
      </c>
      <c r="D320" s="477" t="str">
        <f>IF(Tabla1[[#This Row],[Código_Actividad]]="","",'Formulario PPGR1'!#REF!)</f>
        <v/>
      </c>
      <c r="E320" s="477" t="str">
        <f>IF(Tabla1[[#This Row],[Código_Actividad]]="","",'Formulario PPGR1'!#REF!)</f>
        <v/>
      </c>
      <c r="F320" s="477" t="str">
        <f>IF(Tabla1[[#This Row],[Código_Actividad]]="","",'Formulario PPGR1'!#REF!)</f>
        <v/>
      </c>
      <c r="G320" s="386"/>
      <c r="H320" s="418" t="str">
        <f>IFERROR(VLOOKUP(Tabla1[[#This Row],[Código_Actividad]],'Formulario PPGR2'!$H$7:$I$1048576,2,FALSE),"")</f>
        <v/>
      </c>
      <c r="I320" s="453">
        <v>3</v>
      </c>
      <c r="J320" s="388"/>
      <c r="K320" s="451" t="str">
        <f>IFERROR(VLOOKUP($J320,[10]LSIns!$B$5:$C$45,2,FALSE),"")</f>
        <v/>
      </c>
      <c r="L320" s="543"/>
      <c r="M320" s="475" t="str">
        <f>IFERROR(VLOOKUP($L320,Insumos!$D$2:$G$518,2,FALSE),"")</f>
        <v/>
      </c>
      <c r="N320" s="545"/>
      <c r="O320" s="476" t="str">
        <f>IFERROR(VLOOKUP($L320,Insumos!$D$2:$G$518,3,FALSE),"")</f>
        <v/>
      </c>
      <c r="P320" s="476" t="e">
        <f>+Tabla1[[#This Row],[Precio Unitario]]*Tabla1[[#This Row],[Cantidad de Insumos]]</f>
        <v>#VALUE!</v>
      </c>
      <c r="Q320" s="476" t="str">
        <f>IFERROR(VLOOKUP($L320,Insumos!$D$2:$G$518,4,FALSE),"")</f>
        <v/>
      </c>
      <c r="R320" s="475"/>
    </row>
    <row r="321" spans="2:18" s="514" customFormat="1" x14ac:dyDescent="0.25">
      <c r="B321" s="477" t="str">
        <f>IF(Tabla1[[#This Row],[Código_Actividad]]="","",CONCATENATE(Tabla1[[#This Row],[POA]],".",Tabla1[[#This Row],[SRS]],".",Tabla1[[#This Row],[AREA]],".",Tabla1[[#This Row],[TIPO]]))</f>
        <v/>
      </c>
      <c r="C321" s="477" t="str">
        <f>IF(Tabla1[[#This Row],[Código_Actividad]]="","",'Formulario PPGR1'!#REF!)</f>
        <v/>
      </c>
      <c r="D321" s="477" t="str">
        <f>IF(Tabla1[[#This Row],[Código_Actividad]]="","",'Formulario PPGR1'!#REF!)</f>
        <v/>
      </c>
      <c r="E321" s="477" t="str">
        <f>IF(Tabla1[[#This Row],[Código_Actividad]]="","",'Formulario PPGR1'!#REF!)</f>
        <v/>
      </c>
      <c r="F321" s="477" t="str">
        <f>IF(Tabla1[[#This Row],[Código_Actividad]]="","",'Formulario PPGR1'!#REF!)</f>
        <v/>
      </c>
      <c r="G321" s="386"/>
      <c r="H321" s="418" t="str">
        <f>IFERROR(VLOOKUP(Tabla1[[#This Row],[Código_Actividad]],'Formulario PPGR2'!$H$7:$I$1048576,2,FALSE),"")</f>
        <v/>
      </c>
      <c r="I321" s="453" t="str">
        <f>IFERROR(VLOOKUP([10]!Tabla1[[#This Row],[Código_Actividad]],[10]!Tabla2[[Código]:[Total de Acciones ]],15,FALSE),"")</f>
        <v/>
      </c>
      <c r="J321" s="388"/>
      <c r="K321" s="451" t="str">
        <f>IFERROR(VLOOKUP($J321,[10]LSIns!$B$5:$C$45,2,FALSE),"")</f>
        <v/>
      </c>
      <c r="L321" s="543"/>
      <c r="M321" s="475" t="str">
        <f>IFERROR(VLOOKUP($L321,Insumos!$D$2:$G$518,2,FALSE),"")</f>
        <v/>
      </c>
      <c r="N321" s="545"/>
      <c r="O321" s="476" t="str">
        <f>IFERROR(VLOOKUP($L321,Insumos!$D$2:$G$518,3,FALSE),"")</f>
        <v/>
      </c>
      <c r="P321" s="476" t="e">
        <f>+Tabla1[[#This Row],[Precio Unitario]]*Tabla1[[#This Row],[Cantidad de Insumos]]</f>
        <v>#VALUE!</v>
      </c>
      <c r="Q321" s="476" t="str">
        <f>IFERROR(VLOOKUP($L321,Insumos!$D$2:$G$518,4,FALSE),"")</f>
        <v/>
      </c>
      <c r="R321" s="475"/>
    </row>
    <row r="322" spans="2:18" s="514" customFormat="1" x14ac:dyDescent="0.25">
      <c r="B322" s="477" t="str">
        <f>IF(Tabla1[[#This Row],[Código_Actividad]]="","",CONCATENATE(Tabla1[[#This Row],[POA]],".",Tabla1[[#This Row],[SRS]],".",Tabla1[[#This Row],[AREA]],".",Tabla1[[#This Row],[TIPO]]))</f>
        <v/>
      </c>
      <c r="C322" s="477" t="str">
        <f>IF(Tabla1[[#This Row],[Código_Actividad]]="","",'Formulario PPGR1'!#REF!)</f>
        <v/>
      </c>
      <c r="D322" s="477" t="str">
        <f>IF(Tabla1[[#This Row],[Código_Actividad]]="","",'Formulario PPGR1'!#REF!)</f>
        <v/>
      </c>
      <c r="E322" s="477" t="str">
        <f>IF(Tabla1[[#This Row],[Código_Actividad]]="","",'Formulario PPGR1'!#REF!)</f>
        <v/>
      </c>
      <c r="F322" s="477" t="str">
        <f>IF(Tabla1[[#This Row],[Código_Actividad]]="","",'Formulario PPGR1'!#REF!)</f>
        <v/>
      </c>
      <c r="G322" s="386"/>
      <c r="H322" s="418" t="str">
        <f>IFERROR(VLOOKUP(Tabla1[[#This Row],[Código_Actividad]],'Formulario PPGR2'!$H$7:$I$1048576,2,FALSE),"")</f>
        <v/>
      </c>
      <c r="I322" s="453" t="str">
        <f>IFERROR(VLOOKUP([10]!Tabla1[[#This Row],[Código_Actividad]],[10]!Tabla2[[Código]:[Total de Acciones ]],15,FALSE),"")</f>
        <v/>
      </c>
      <c r="J322" s="388"/>
      <c r="K322" s="451" t="str">
        <f>IFERROR(VLOOKUP($J322,[10]LSIns!$B$5:$C$45,2,FALSE),"")</f>
        <v/>
      </c>
      <c r="L322" s="543"/>
      <c r="M322" s="475" t="str">
        <f>IFERROR(VLOOKUP($L322,Insumos!$D$2:$G$518,2,FALSE),"")</f>
        <v/>
      </c>
      <c r="N322" s="545"/>
      <c r="O322" s="476" t="str">
        <f>IFERROR(VLOOKUP($L322,Insumos!$D$2:$G$518,3,FALSE),"")</f>
        <v/>
      </c>
      <c r="P322" s="476" t="e">
        <f>+Tabla1[[#This Row],[Precio Unitario]]*Tabla1[[#This Row],[Cantidad de Insumos]]</f>
        <v>#VALUE!</v>
      </c>
      <c r="Q322" s="476" t="str">
        <f>IFERROR(VLOOKUP($L322,Insumos!$D$2:$G$518,4,FALSE),"")</f>
        <v/>
      </c>
      <c r="R322" s="475"/>
    </row>
    <row r="323" spans="2:18" s="514" customFormat="1" x14ac:dyDescent="0.25">
      <c r="B323" s="477" t="str">
        <f>IF(Tabla1[[#This Row],[Código_Actividad]]="","",CONCATENATE(Tabla1[[#This Row],[POA]],".",Tabla1[[#This Row],[SRS]],".",Tabla1[[#This Row],[AREA]],".",Tabla1[[#This Row],[TIPO]]))</f>
        <v/>
      </c>
      <c r="C323" s="477" t="str">
        <f>IF(Tabla1[[#This Row],[Código_Actividad]]="","",'Formulario PPGR1'!#REF!)</f>
        <v/>
      </c>
      <c r="D323" s="477" t="str">
        <f>IF(Tabla1[[#This Row],[Código_Actividad]]="","",'Formulario PPGR1'!#REF!)</f>
        <v/>
      </c>
      <c r="E323" s="477" t="str">
        <f>IF(Tabla1[[#This Row],[Código_Actividad]]="","",'Formulario PPGR1'!#REF!)</f>
        <v/>
      </c>
      <c r="F323" s="477" t="str">
        <f>IF(Tabla1[[#This Row],[Código_Actividad]]="","",'Formulario PPGR1'!#REF!)</f>
        <v/>
      </c>
      <c r="G323" s="386"/>
      <c r="H323" s="418" t="str">
        <f>IFERROR(VLOOKUP(Tabla1[[#This Row],[Código_Actividad]],'Formulario PPGR2'!$H$7:$I$1048576,2,FALSE),"")</f>
        <v/>
      </c>
      <c r="I323" s="453">
        <v>6</v>
      </c>
      <c r="J323" s="388"/>
      <c r="K323" s="451" t="str">
        <f>IFERROR(VLOOKUP($J323,[10]LSIns!$B$5:$C$45,2,FALSE),"")</f>
        <v/>
      </c>
      <c r="L323" s="543"/>
      <c r="M323" s="475" t="str">
        <f>IFERROR(VLOOKUP($L323,Insumos!$D$2:$G$518,2,FALSE),"")</f>
        <v/>
      </c>
      <c r="N323" s="545"/>
      <c r="O323" s="476" t="str">
        <f>IFERROR(VLOOKUP($L323,Insumos!$D$2:$G$518,3,FALSE),"")</f>
        <v/>
      </c>
      <c r="P323" s="476" t="e">
        <f>+Tabla1[[#This Row],[Precio Unitario]]*Tabla1[[#This Row],[Cantidad de Insumos]]</f>
        <v>#VALUE!</v>
      </c>
      <c r="Q323" s="476" t="str">
        <f>IFERROR(VLOOKUP($L323,Insumos!$D$2:$G$518,4,FALSE),"")</f>
        <v/>
      </c>
      <c r="R323" s="475"/>
    </row>
    <row r="324" spans="2:18" s="514" customFormat="1" x14ac:dyDescent="0.25">
      <c r="B324" s="477" t="str">
        <f>IF(Tabla1[[#This Row],[Código_Actividad]]="","",CONCATENATE(Tabla1[[#This Row],[POA]],".",Tabla1[[#This Row],[SRS]],".",Tabla1[[#This Row],[AREA]],".",Tabla1[[#This Row],[TIPO]]))</f>
        <v/>
      </c>
      <c r="C324" s="477" t="str">
        <f>IF(Tabla1[[#This Row],[Código_Actividad]]="","",'Formulario PPGR1'!#REF!)</f>
        <v/>
      </c>
      <c r="D324" s="477" t="str">
        <f>IF(Tabla1[[#This Row],[Código_Actividad]]="","",'Formulario PPGR1'!#REF!)</f>
        <v/>
      </c>
      <c r="E324" s="477" t="str">
        <f>IF(Tabla1[[#This Row],[Código_Actividad]]="","",'Formulario PPGR1'!#REF!)</f>
        <v/>
      </c>
      <c r="F324" s="477" t="str">
        <f>IF(Tabla1[[#This Row],[Código_Actividad]]="","",'Formulario PPGR1'!#REF!)</f>
        <v/>
      </c>
      <c r="G324" s="386"/>
      <c r="H324" s="418" t="str">
        <f>IFERROR(VLOOKUP(Tabla1[[#This Row],[Código_Actividad]],'Formulario PPGR2'!$H$7:$I$1048576,2,FALSE),"")</f>
        <v/>
      </c>
      <c r="I324" s="453">
        <v>6</v>
      </c>
      <c r="J324" s="388"/>
      <c r="K324" s="451" t="str">
        <f>IFERROR(VLOOKUP($J324,[10]LSIns!$B$5:$C$45,2,FALSE),"")</f>
        <v/>
      </c>
      <c r="L324" s="543"/>
      <c r="M324" s="475" t="str">
        <f>IFERROR(VLOOKUP($L324,Insumos!$D$2:$G$518,2,FALSE),"")</f>
        <v/>
      </c>
      <c r="N324" s="545"/>
      <c r="O324" s="476" t="str">
        <f>IFERROR(VLOOKUP($L324,Insumos!$D$2:$G$518,3,FALSE),"")</f>
        <v/>
      </c>
      <c r="P324" s="476" t="e">
        <f>+Tabla1[[#This Row],[Precio Unitario]]*Tabla1[[#This Row],[Cantidad de Insumos]]</f>
        <v>#VALUE!</v>
      </c>
      <c r="Q324" s="476" t="str">
        <f>IFERROR(VLOOKUP($L324,Insumos!$D$2:$G$518,4,FALSE),"")</f>
        <v/>
      </c>
      <c r="R324" s="475"/>
    </row>
    <row r="325" spans="2:18" s="514" customFormat="1" x14ac:dyDescent="0.25">
      <c r="B325" s="477" t="str">
        <f>IF(Tabla1[[#This Row],[Código_Actividad]]="","",CONCATENATE(Tabla1[[#This Row],[POA]],".",Tabla1[[#This Row],[SRS]],".",Tabla1[[#This Row],[AREA]],".",Tabla1[[#This Row],[TIPO]]))</f>
        <v/>
      </c>
      <c r="C325" s="477" t="str">
        <f>IF(Tabla1[[#This Row],[Código_Actividad]]="","",'Formulario PPGR1'!#REF!)</f>
        <v/>
      </c>
      <c r="D325" s="477" t="str">
        <f>IF(Tabla1[[#This Row],[Código_Actividad]]="","",'Formulario PPGR1'!#REF!)</f>
        <v/>
      </c>
      <c r="E325" s="477" t="str">
        <f>IF(Tabla1[[#This Row],[Código_Actividad]]="","",'Formulario PPGR1'!#REF!)</f>
        <v/>
      </c>
      <c r="F325" s="477" t="str">
        <f>IF(Tabla1[[#This Row],[Código_Actividad]]="","",'Formulario PPGR1'!#REF!)</f>
        <v/>
      </c>
      <c r="G325" s="386"/>
      <c r="H325" s="418" t="str">
        <f>IFERROR(VLOOKUP(Tabla1[[#This Row],[Código_Actividad]],'Formulario PPGR2'!$H$7:$I$1048576,2,FALSE),"")</f>
        <v/>
      </c>
      <c r="I325" s="453">
        <v>6</v>
      </c>
      <c r="J325" s="388"/>
      <c r="K325" s="451" t="str">
        <f>IFERROR(VLOOKUP($J325,[10]LSIns!$B$5:$C$45,2,FALSE),"")</f>
        <v/>
      </c>
      <c r="L325" s="543"/>
      <c r="M325" s="475" t="str">
        <f>IFERROR(VLOOKUP($L325,Insumos!$D$2:$G$518,2,FALSE),"")</f>
        <v/>
      </c>
      <c r="N325" s="545"/>
      <c r="O325" s="476" t="str">
        <f>IFERROR(VLOOKUP($L325,Insumos!$D$2:$G$518,3,FALSE),"")</f>
        <v/>
      </c>
      <c r="P325" s="476" t="e">
        <f>+Tabla1[[#This Row],[Precio Unitario]]*Tabla1[[#This Row],[Cantidad de Insumos]]</f>
        <v>#VALUE!</v>
      </c>
      <c r="Q325" s="476" t="str">
        <f>IFERROR(VLOOKUP($L325,Insumos!$D$2:$G$518,4,FALSE),"")</f>
        <v/>
      </c>
      <c r="R325" s="475"/>
    </row>
    <row r="326" spans="2:18" s="514" customFormat="1" x14ac:dyDescent="0.25">
      <c r="B326" s="477" t="str">
        <f>IF(Tabla1[[#This Row],[Código_Actividad]]="","",CONCATENATE(Tabla1[[#This Row],[POA]],".",Tabla1[[#This Row],[SRS]],".",Tabla1[[#This Row],[AREA]],".",Tabla1[[#This Row],[TIPO]]))</f>
        <v/>
      </c>
      <c r="C326" s="477" t="str">
        <f>IF(Tabla1[[#This Row],[Código_Actividad]]="","",'Formulario PPGR1'!#REF!)</f>
        <v/>
      </c>
      <c r="D326" s="477" t="str">
        <f>IF(Tabla1[[#This Row],[Código_Actividad]]="","",'Formulario PPGR1'!#REF!)</f>
        <v/>
      </c>
      <c r="E326" s="477" t="str">
        <f>IF(Tabla1[[#This Row],[Código_Actividad]]="","",'Formulario PPGR1'!#REF!)</f>
        <v/>
      </c>
      <c r="F326" s="477" t="str">
        <f>IF(Tabla1[[#This Row],[Código_Actividad]]="","",'Formulario PPGR1'!#REF!)</f>
        <v/>
      </c>
      <c r="G326" s="386"/>
      <c r="H326" s="418" t="str">
        <f>IFERROR(VLOOKUP(Tabla1[[#This Row],[Código_Actividad]],'Formulario PPGR2'!$H$7:$I$1048576,2,FALSE),"")</f>
        <v/>
      </c>
      <c r="I326" s="453">
        <v>6</v>
      </c>
      <c r="J326" s="388"/>
      <c r="K326" s="451" t="str">
        <f>IFERROR(VLOOKUP($J326,[10]LSIns!$B$5:$C$45,2,FALSE),"")</f>
        <v/>
      </c>
      <c r="L326" s="543"/>
      <c r="M326" s="475" t="str">
        <f>IFERROR(VLOOKUP($L326,Insumos!$D$2:$G$518,2,FALSE),"")</f>
        <v/>
      </c>
      <c r="N326" s="545"/>
      <c r="O326" s="476" t="str">
        <f>IFERROR(VLOOKUP($L326,Insumos!$D$2:$G$518,3,FALSE),"")</f>
        <v/>
      </c>
      <c r="P326" s="476" t="e">
        <f>+Tabla1[[#This Row],[Precio Unitario]]*Tabla1[[#This Row],[Cantidad de Insumos]]</f>
        <v>#VALUE!</v>
      </c>
      <c r="Q326" s="476" t="str">
        <f>IFERROR(VLOOKUP($L326,Insumos!$D$2:$G$518,4,FALSE),"")</f>
        <v/>
      </c>
      <c r="R326" s="475"/>
    </row>
    <row r="327" spans="2:18" s="514" customFormat="1" x14ac:dyDescent="0.25">
      <c r="B327" s="477" t="str">
        <f>IF(Tabla1[[#This Row],[Código_Actividad]]="","",CONCATENATE(Tabla1[[#This Row],[POA]],".",Tabla1[[#This Row],[SRS]],".",Tabla1[[#This Row],[AREA]],".",Tabla1[[#This Row],[TIPO]]))</f>
        <v/>
      </c>
      <c r="C327" s="477" t="str">
        <f>IF(Tabla1[[#This Row],[Código_Actividad]]="","",'Formulario PPGR1'!#REF!)</f>
        <v/>
      </c>
      <c r="D327" s="477" t="str">
        <f>IF(Tabla1[[#This Row],[Código_Actividad]]="","",'Formulario PPGR1'!#REF!)</f>
        <v/>
      </c>
      <c r="E327" s="477" t="str">
        <f>IF(Tabla1[[#This Row],[Código_Actividad]]="","",'Formulario PPGR1'!#REF!)</f>
        <v/>
      </c>
      <c r="F327" s="477" t="str">
        <f>IF(Tabla1[[#This Row],[Código_Actividad]]="","",'Formulario PPGR1'!#REF!)</f>
        <v/>
      </c>
      <c r="G327" s="386"/>
      <c r="H327" s="418" t="str">
        <f>IFERROR(VLOOKUP(Tabla1[[#This Row],[Código_Actividad]],'Formulario PPGR2'!$H$7:$I$1048576,2,FALSE),"")</f>
        <v/>
      </c>
      <c r="I327" s="453">
        <v>6</v>
      </c>
      <c r="J327" s="388"/>
      <c r="K327" s="451" t="str">
        <f>IFERROR(VLOOKUP($J327,[10]LSIns!$B$5:$C$45,2,FALSE),"")</f>
        <v/>
      </c>
      <c r="L327" s="543"/>
      <c r="M327" s="475" t="str">
        <f>IFERROR(VLOOKUP($L327,Insumos!$D$2:$G$518,2,FALSE),"")</f>
        <v/>
      </c>
      <c r="N327" s="545"/>
      <c r="O327" s="476" t="str">
        <f>IFERROR(VLOOKUP($L327,Insumos!$D$2:$G$518,3,FALSE),"")</f>
        <v/>
      </c>
      <c r="P327" s="476" t="e">
        <f>+Tabla1[[#This Row],[Precio Unitario]]*Tabla1[[#This Row],[Cantidad de Insumos]]</f>
        <v>#VALUE!</v>
      </c>
      <c r="Q327" s="476" t="str">
        <f>IFERROR(VLOOKUP($L327,Insumos!$D$2:$G$518,4,FALSE),"")</f>
        <v/>
      </c>
      <c r="R327" s="475"/>
    </row>
    <row r="328" spans="2:18" s="514" customFormat="1" x14ac:dyDescent="0.25">
      <c r="B328" s="477" t="str">
        <f>IF(Tabla1[[#This Row],[Código_Actividad]]="","",CONCATENATE(Tabla1[[#This Row],[POA]],".",Tabla1[[#This Row],[SRS]],".",Tabla1[[#This Row],[AREA]],".",Tabla1[[#This Row],[TIPO]]))</f>
        <v/>
      </c>
      <c r="C328" s="477" t="str">
        <f>IF(Tabla1[[#This Row],[Código_Actividad]]="","",'Formulario PPGR1'!#REF!)</f>
        <v/>
      </c>
      <c r="D328" s="477" t="str">
        <f>IF(Tabla1[[#This Row],[Código_Actividad]]="","",'Formulario PPGR1'!#REF!)</f>
        <v/>
      </c>
      <c r="E328" s="477" t="str">
        <f>IF(Tabla1[[#This Row],[Código_Actividad]]="","",'Formulario PPGR1'!#REF!)</f>
        <v/>
      </c>
      <c r="F328" s="477" t="str">
        <f>IF(Tabla1[[#This Row],[Código_Actividad]]="","",'Formulario PPGR1'!#REF!)</f>
        <v/>
      </c>
      <c r="G328" s="386"/>
      <c r="H328" s="418" t="str">
        <f>IFERROR(VLOOKUP(Tabla1[[#This Row],[Código_Actividad]],'Formulario PPGR2'!$H$7:$I$1048576,2,FALSE),"")</f>
        <v/>
      </c>
      <c r="I328" s="453">
        <v>6</v>
      </c>
      <c r="J328" s="388"/>
      <c r="K328" s="451" t="str">
        <f>IFERROR(VLOOKUP($J328,[10]LSIns!$B$5:$C$45,2,FALSE),"")</f>
        <v/>
      </c>
      <c r="L328" s="543"/>
      <c r="M328" s="475" t="str">
        <f>IFERROR(VLOOKUP($L328,Insumos!$D$2:$G$518,2,FALSE),"")</f>
        <v/>
      </c>
      <c r="N328" s="545"/>
      <c r="O328" s="476" t="str">
        <f>IFERROR(VLOOKUP($L328,Insumos!$D$2:$G$518,3,FALSE),"")</f>
        <v/>
      </c>
      <c r="P328" s="476" t="e">
        <f>+Tabla1[[#This Row],[Precio Unitario]]*Tabla1[[#This Row],[Cantidad de Insumos]]</f>
        <v>#VALUE!</v>
      </c>
      <c r="Q328" s="476" t="str">
        <f>IFERROR(VLOOKUP($L328,Insumos!$D$2:$G$518,4,FALSE),"")</f>
        <v/>
      </c>
      <c r="R328" s="475"/>
    </row>
    <row r="329" spans="2:18" s="514" customFormat="1" x14ac:dyDescent="0.25">
      <c r="B329" s="477" t="str">
        <f>IF(Tabla1[[#This Row],[Código_Actividad]]="","",CONCATENATE(Tabla1[[#This Row],[POA]],".",Tabla1[[#This Row],[SRS]],".",Tabla1[[#This Row],[AREA]],".",Tabla1[[#This Row],[TIPO]]))</f>
        <v/>
      </c>
      <c r="C329" s="477" t="str">
        <f>IF(Tabla1[[#This Row],[Código_Actividad]]="","",'Formulario PPGR1'!#REF!)</f>
        <v/>
      </c>
      <c r="D329" s="477" t="str">
        <f>IF(Tabla1[[#This Row],[Código_Actividad]]="","",'Formulario PPGR1'!#REF!)</f>
        <v/>
      </c>
      <c r="E329" s="477" t="str">
        <f>IF(Tabla1[[#This Row],[Código_Actividad]]="","",'Formulario PPGR1'!#REF!)</f>
        <v/>
      </c>
      <c r="F329" s="477" t="str">
        <f>IF(Tabla1[[#This Row],[Código_Actividad]]="","",'Formulario PPGR1'!#REF!)</f>
        <v/>
      </c>
      <c r="G329" s="386"/>
      <c r="H329" s="418" t="str">
        <f>IFERROR(VLOOKUP(Tabla1[[#This Row],[Código_Actividad]],'Formulario PPGR2'!$H$7:$I$1048576,2,FALSE),"")</f>
        <v/>
      </c>
      <c r="I329" s="453">
        <v>6</v>
      </c>
      <c r="J329" s="388"/>
      <c r="K329" s="451" t="str">
        <f>IFERROR(VLOOKUP($J329,[10]LSIns!$B$5:$C$45,2,FALSE),"")</f>
        <v/>
      </c>
      <c r="L329" s="543"/>
      <c r="M329" s="475" t="str">
        <f>IFERROR(VLOOKUP($L329,Insumos!$D$2:$G$518,2,FALSE),"")</f>
        <v/>
      </c>
      <c r="N329" s="545"/>
      <c r="O329" s="476" t="str">
        <f>IFERROR(VLOOKUP($L329,Insumos!$D$2:$G$518,3,FALSE),"")</f>
        <v/>
      </c>
      <c r="P329" s="476" t="e">
        <f>+Tabla1[[#This Row],[Precio Unitario]]*Tabla1[[#This Row],[Cantidad de Insumos]]</f>
        <v>#VALUE!</v>
      </c>
      <c r="Q329" s="476" t="str">
        <f>IFERROR(VLOOKUP($L329,Insumos!$D$2:$G$518,4,FALSE),"")</f>
        <v/>
      </c>
      <c r="R329" s="475"/>
    </row>
    <row r="330" spans="2:18" s="514" customFormat="1" x14ac:dyDescent="0.25">
      <c r="B330" s="477" t="str">
        <f>IF(Tabla1[[#This Row],[Código_Actividad]]="","",CONCATENATE(Tabla1[[#This Row],[POA]],".",Tabla1[[#This Row],[SRS]],".",Tabla1[[#This Row],[AREA]],".",Tabla1[[#This Row],[TIPO]]))</f>
        <v/>
      </c>
      <c r="C330" s="477" t="str">
        <f>IF(Tabla1[[#This Row],[Código_Actividad]]="","",'Formulario PPGR1'!#REF!)</f>
        <v/>
      </c>
      <c r="D330" s="477" t="str">
        <f>IF(Tabla1[[#This Row],[Código_Actividad]]="","",'Formulario PPGR1'!#REF!)</f>
        <v/>
      </c>
      <c r="E330" s="477" t="str">
        <f>IF(Tabla1[[#This Row],[Código_Actividad]]="","",'Formulario PPGR1'!#REF!)</f>
        <v/>
      </c>
      <c r="F330" s="477" t="str">
        <f>IF(Tabla1[[#This Row],[Código_Actividad]]="","",'Formulario PPGR1'!#REF!)</f>
        <v/>
      </c>
      <c r="G330" s="386"/>
      <c r="H330" s="418" t="str">
        <f>IFERROR(VLOOKUP(Tabla1[[#This Row],[Código_Actividad]],'Formulario PPGR2'!$H$7:$I$1048576,2,FALSE),"")</f>
        <v/>
      </c>
      <c r="I330" s="453">
        <v>8</v>
      </c>
      <c r="J330" s="388"/>
      <c r="K330" s="451" t="str">
        <f>IFERROR(VLOOKUP($J330,[10]LSIns!$B$5:$C$45,2,FALSE),"")</f>
        <v/>
      </c>
      <c r="L330" s="543"/>
      <c r="M330" s="475" t="str">
        <f>IFERROR(VLOOKUP($L330,Insumos!$D$2:$G$518,2,FALSE),"")</f>
        <v/>
      </c>
      <c r="N330" s="545"/>
      <c r="O330" s="476" t="str">
        <f>IFERROR(VLOOKUP($L330,Insumos!$D$2:$G$518,3,FALSE),"")</f>
        <v/>
      </c>
      <c r="P330" s="476" t="e">
        <f>+Tabla1[[#This Row],[Precio Unitario]]*Tabla1[[#This Row],[Cantidad de Insumos]]</f>
        <v>#VALUE!</v>
      </c>
      <c r="Q330" s="476" t="str">
        <f>IFERROR(VLOOKUP($L330,Insumos!$D$2:$G$518,4,FALSE),"")</f>
        <v/>
      </c>
      <c r="R330" s="475"/>
    </row>
    <row r="331" spans="2:18" s="514" customFormat="1" x14ac:dyDescent="0.25">
      <c r="B331" s="477" t="str">
        <f>IF(Tabla1[[#This Row],[Código_Actividad]]="","",CONCATENATE(Tabla1[[#This Row],[POA]],".",Tabla1[[#This Row],[SRS]],".",Tabla1[[#This Row],[AREA]],".",Tabla1[[#This Row],[TIPO]]))</f>
        <v/>
      </c>
      <c r="C331" s="477" t="str">
        <f>IF(Tabla1[[#This Row],[Código_Actividad]]="","",'Formulario PPGR1'!#REF!)</f>
        <v/>
      </c>
      <c r="D331" s="477" t="str">
        <f>IF(Tabla1[[#This Row],[Código_Actividad]]="","",'Formulario PPGR1'!#REF!)</f>
        <v/>
      </c>
      <c r="E331" s="477" t="str">
        <f>IF(Tabla1[[#This Row],[Código_Actividad]]="","",'Formulario PPGR1'!#REF!)</f>
        <v/>
      </c>
      <c r="F331" s="477" t="str">
        <f>IF(Tabla1[[#This Row],[Código_Actividad]]="","",'Formulario PPGR1'!#REF!)</f>
        <v/>
      </c>
      <c r="G331" s="386"/>
      <c r="H331" s="418" t="str">
        <f>IFERROR(VLOOKUP(Tabla1[[#This Row],[Código_Actividad]],'Formulario PPGR2'!$H$7:$I$1048576,2,FALSE),"")</f>
        <v/>
      </c>
      <c r="I331" s="453">
        <v>8</v>
      </c>
      <c r="J331" s="388"/>
      <c r="K331" s="451" t="str">
        <f>IFERROR(VLOOKUP($J331,[10]LSIns!$B$5:$C$45,2,FALSE),"")</f>
        <v/>
      </c>
      <c r="L331" s="543"/>
      <c r="M331" s="475" t="str">
        <f>IFERROR(VLOOKUP($L331,Insumos!$D$2:$G$518,2,FALSE),"")</f>
        <v/>
      </c>
      <c r="N331" s="545"/>
      <c r="O331" s="476" t="str">
        <f>IFERROR(VLOOKUP($L331,Insumos!$D$2:$G$518,3,FALSE),"")</f>
        <v/>
      </c>
      <c r="P331" s="476" t="e">
        <f>+Tabla1[[#This Row],[Precio Unitario]]*Tabla1[[#This Row],[Cantidad de Insumos]]</f>
        <v>#VALUE!</v>
      </c>
      <c r="Q331" s="476" t="str">
        <f>IFERROR(VLOOKUP($L331,Insumos!$D$2:$G$518,4,FALSE),"")</f>
        <v/>
      </c>
      <c r="R331" s="475"/>
    </row>
    <row r="332" spans="2:18" s="514" customFormat="1" x14ac:dyDescent="0.25">
      <c r="B332" s="477" t="str">
        <f>IF(Tabla1[[#This Row],[Código_Actividad]]="","",CONCATENATE(Tabla1[[#This Row],[POA]],".",Tabla1[[#This Row],[SRS]],".",Tabla1[[#This Row],[AREA]],".",Tabla1[[#This Row],[TIPO]]))</f>
        <v/>
      </c>
      <c r="C332" s="477" t="str">
        <f>IF(Tabla1[[#This Row],[Código_Actividad]]="","",'Formulario PPGR1'!#REF!)</f>
        <v/>
      </c>
      <c r="D332" s="477" t="str">
        <f>IF(Tabla1[[#This Row],[Código_Actividad]]="","",'Formulario PPGR1'!#REF!)</f>
        <v/>
      </c>
      <c r="E332" s="477" t="str">
        <f>IF(Tabla1[[#This Row],[Código_Actividad]]="","",'Formulario PPGR1'!#REF!)</f>
        <v/>
      </c>
      <c r="F332" s="477" t="str">
        <f>IF(Tabla1[[#This Row],[Código_Actividad]]="","",'Formulario PPGR1'!#REF!)</f>
        <v/>
      </c>
      <c r="G332" s="386"/>
      <c r="H332" s="418" t="str">
        <f>IFERROR(VLOOKUP(Tabla1[[#This Row],[Código_Actividad]],'Formulario PPGR2'!$H$7:$I$1048576,2,FALSE),"")</f>
        <v/>
      </c>
      <c r="I332" s="453">
        <v>8</v>
      </c>
      <c r="J332" s="388"/>
      <c r="K332" s="451" t="str">
        <f>IFERROR(VLOOKUP($J332,[10]LSIns!$B$5:$C$45,2,FALSE),"")</f>
        <v/>
      </c>
      <c r="L332" s="543"/>
      <c r="M332" s="475" t="str">
        <f>IFERROR(VLOOKUP($L332,Insumos!$D$2:$G$518,2,FALSE),"")</f>
        <v/>
      </c>
      <c r="N332" s="545"/>
      <c r="O332" s="476" t="str">
        <f>IFERROR(VLOOKUP($L332,Insumos!$D$2:$G$518,3,FALSE),"")</f>
        <v/>
      </c>
      <c r="P332" s="476" t="e">
        <f>+Tabla1[[#This Row],[Precio Unitario]]*Tabla1[[#This Row],[Cantidad de Insumos]]</f>
        <v>#VALUE!</v>
      </c>
      <c r="Q332" s="476" t="str">
        <f>IFERROR(VLOOKUP($L332,Insumos!$D$2:$G$518,4,FALSE),"")</f>
        <v/>
      </c>
      <c r="R332" s="475"/>
    </row>
    <row r="333" spans="2:18" s="514" customFormat="1" x14ac:dyDescent="0.25">
      <c r="B333" s="477" t="str">
        <f>IF(Tabla1[[#This Row],[Código_Actividad]]="","",CONCATENATE(Tabla1[[#This Row],[POA]],".",Tabla1[[#This Row],[SRS]],".",Tabla1[[#This Row],[AREA]],".",Tabla1[[#This Row],[TIPO]]))</f>
        <v/>
      </c>
      <c r="C333" s="477" t="str">
        <f>IF(Tabla1[[#This Row],[Código_Actividad]]="","",'Formulario PPGR1'!#REF!)</f>
        <v/>
      </c>
      <c r="D333" s="477" t="str">
        <f>IF(Tabla1[[#This Row],[Código_Actividad]]="","",'Formulario PPGR1'!#REF!)</f>
        <v/>
      </c>
      <c r="E333" s="477" t="str">
        <f>IF(Tabla1[[#This Row],[Código_Actividad]]="","",'Formulario PPGR1'!#REF!)</f>
        <v/>
      </c>
      <c r="F333" s="477" t="str">
        <f>IF(Tabla1[[#This Row],[Código_Actividad]]="","",'Formulario PPGR1'!#REF!)</f>
        <v/>
      </c>
      <c r="G333" s="386"/>
      <c r="H333" s="418" t="str">
        <f>IFERROR(VLOOKUP(Tabla1[[#This Row],[Código_Actividad]],'Formulario PPGR2'!$H$7:$I$1048576,2,FALSE),"")</f>
        <v/>
      </c>
      <c r="I333" s="453">
        <v>8</v>
      </c>
      <c r="J333" s="388"/>
      <c r="K333" s="451" t="str">
        <f>IFERROR(VLOOKUP($J333,[10]LSIns!$B$5:$C$45,2,FALSE),"")</f>
        <v/>
      </c>
      <c r="L333" s="543"/>
      <c r="M333" s="475" t="str">
        <f>IFERROR(VLOOKUP($L333,Insumos!$D$2:$G$518,2,FALSE),"")</f>
        <v/>
      </c>
      <c r="N333" s="545"/>
      <c r="O333" s="476" t="str">
        <f>IFERROR(VLOOKUP($L333,Insumos!$D$2:$G$518,3,FALSE),"")</f>
        <v/>
      </c>
      <c r="P333" s="476" t="e">
        <f>+Tabla1[[#This Row],[Precio Unitario]]*Tabla1[[#This Row],[Cantidad de Insumos]]</f>
        <v>#VALUE!</v>
      </c>
      <c r="Q333" s="476" t="str">
        <f>IFERROR(VLOOKUP($L333,Insumos!$D$2:$G$518,4,FALSE),"")</f>
        <v/>
      </c>
      <c r="R333" s="475"/>
    </row>
    <row r="334" spans="2:18" s="514" customFormat="1" x14ac:dyDescent="0.25">
      <c r="B334" s="477" t="str">
        <f>IF(Tabla1[[#This Row],[Código_Actividad]]="","",CONCATENATE(Tabla1[[#This Row],[POA]],".",Tabla1[[#This Row],[SRS]],".",Tabla1[[#This Row],[AREA]],".",Tabla1[[#This Row],[TIPO]]))</f>
        <v/>
      </c>
      <c r="C334" s="477" t="str">
        <f>IF(Tabla1[[#This Row],[Código_Actividad]]="","",'Formulario PPGR1'!#REF!)</f>
        <v/>
      </c>
      <c r="D334" s="477" t="str">
        <f>IF(Tabla1[[#This Row],[Código_Actividad]]="","",'Formulario PPGR1'!#REF!)</f>
        <v/>
      </c>
      <c r="E334" s="477" t="str">
        <f>IF(Tabla1[[#This Row],[Código_Actividad]]="","",'Formulario PPGR1'!#REF!)</f>
        <v/>
      </c>
      <c r="F334" s="477" t="str">
        <f>IF(Tabla1[[#This Row],[Código_Actividad]]="","",'Formulario PPGR1'!#REF!)</f>
        <v/>
      </c>
      <c r="G334" s="386"/>
      <c r="H334" s="418" t="str">
        <f>IFERROR(VLOOKUP(Tabla1[[#This Row],[Código_Actividad]],'Formulario PPGR2'!$H$7:$I$1048576,2,FALSE),"")</f>
        <v/>
      </c>
      <c r="I334" s="453">
        <v>6</v>
      </c>
      <c r="J334" s="388"/>
      <c r="K334" s="451" t="str">
        <f>IFERROR(VLOOKUP($J334,[10]LSIns!$B$5:$C$45,2,FALSE),"")</f>
        <v/>
      </c>
      <c r="L334" s="543"/>
      <c r="M334" s="475" t="str">
        <f>IFERROR(VLOOKUP($L334,Insumos!$D$2:$G$518,2,FALSE),"")</f>
        <v/>
      </c>
      <c r="N334" s="545"/>
      <c r="O334" s="476" t="str">
        <f>IFERROR(VLOOKUP($L334,Insumos!$D$2:$G$518,3,FALSE),"")</f>
        <v/>
      </c>
      <c r="P334" s="476" t="e">
        <f>+Tabla1[[#This Row],[Precio Unitario]]*Tabla1[[#This Row],[Cantidad de Insumos]]</f>
        <v>#VALUE!</v>
      </c>
      <c r="Q334" s="476" t="str">
        <f>IFERROR(VLOOKUP($L334,Insumos!$D$2:$G$518,4,FALSE),"")</f>
        <v/>
      </c>
      <c r="R334" s="475"/>
    </row>
    <row r="335" spans="2:18" s="514" customFormat="1" x14ac:dyDescent="0.25">
      <c r="B335" s="477" t="str">
        <f>IF(Tabla1[[#This Row],[Código_Actividad]]="","",CONCATENATE(Tabla1[[#This Row],[POA]],".",Tabla1[[#This Row],[SRS]],".",Tabla1[[#This Row],[AREA]],".",Tabla1[[#This Row],[TIPO]]))</f>
        <v/>
      </c>
      <c r="C335" s="477" t="str">
        <f>IF(Tabla1[[#This Row],[Código_Actividad]]="","",'Formulario PPGR1'!#REF!)</f>
        <v/>
      </c>
      <c r="D335" s="477" t="str">
        <f>IF(Tabla1[[#This Row],[Código_Actividad]]="","",'Formulario PPGR1'!#REF!)</f>
        <v/>
      </c>
      <c r="E335" s="477" t="str">
        <f>IF(Tabla1[[#This Row],[Código_Actividad]]="","",'Formulario PPGR1'!#REF!)</f>
        <v/>
      </c>
      <c r="F335" s="477" t="str">
        <f>IF(Tabla1[[#This Row],[Código_Actividad]]="","",'Formulario PPGR1'!#REF!)</f>
        <v/>
      </c>
      <c r="G335" s="386"/>
      <c r="H335" s="418" t="str">
        <f>IFERROR(VLOOKUP(Tabla1[[#This Row],[Código_Actividad]],'Formulario PPGR2'!$H$7:$I$1048576,2,FALSE),"")</f>
        <v/>
      </c>
      <c r="I335" s="453">
        <v>6</v>
      </c>
      <c r="J335" s="388"/>
      <c r="K335" s="451" t="str">
        <f>IFERROR(VLOOKUP($J335,[10]LSIns!$B$5:$C$45,2,FALSE),"")</f>
        <v/>
      </c>
      <c r="L335" s="543"/>
      <c r="M335" s="475" t="str">
        <f>IFERROR(VLOOKUP($L335,Insumos!$D$2:$G$518,2,FALSE),"")</f>
        <v/>
      </c>
      <c r="N335" s="545"/>
      <c r="O335" s="476" t="str">
        <f>IFERROR(VLOOKUP($L335,Insumos!$D$2:$G$518,3,FALSE),"")</f>
        <v/>
      </c>
      <c r="P335" s="476" t="e">
        <f>+Tabla1[[#This Row],[Precio Unitario]]*Tabla1[[#This Row],[Cantidad de Insumos]]</f>
        <v>#VALUE!</v>
      </c>
      <c r="Q335" s="476" t="str">
        <f>IFERROR(VLOOKUP($L335,Insumos!$D$2:$G$518,4,FALSE),"")</f>
        <v/>
      </c>
      <c r="R335" s="475"/>
    </row>
    <row r="336" spans="2:18" s="514" customFormat="1" x14ac:dyDescent="0.25">
      <c r="B336" s="477" t="str">
        <f>IF(Tabla1[[#This Row],[Código_Actividad]]="","",CONCATENATE(Tabla1[[#This Row],[POA]],".",Tabla1[[#This Row],[SRS]],".",Tabla1[[#This Row],[AREA]],".",Tabla1[[#This Row],[TIPO]]))</f>
        <v/>
      </c>
      <c r="C336" s="477" t="str">
        <f>IF(Tabla1[[#This Row],[Código_Actividad]]="","",'Formulario PPGR1'!#REF!)</f>
        <v/>
      </c>
      <c r="D336" s="477" t="str">
        <f>IF(Tabla1[[#This Row],[Código_Actividad]]="","",'Formulario PPGR1'!#REF!)</f>
        <v/>
      </c>
      <c r="E336" s="477" t="str">
        <f>IF(Tabla1[[#This Row],[Código_Actividad]]="","",'Formulario PPGR1'!#REF!)</f>
        <v/>
      </c>
      <c r="F336" s="477" t="str">
        <f>IF(Tabla1[[#This Row],[Código_Actividad]]="","",'Formulario PPGR1'!#REF!)</f>
        <v/>
      </c>
      <c r="G336" s="386"/>
      <c r="H336" s="418" t="str">
        <f>IFERROR(VLOOKUP(Tabla1[[#This Row],[Código_Actividad]],'Formulario PPGR2'!$H$7:$I$1048576,2,FALSE),"")</f>
        <v/>
      </c>
      <c r="I336" s="453">
        <v>6</v>
      </c>
      <c r="J336" s="388"/>
      <c r="K336" s="451" t="str">
        <f>IFERROR(VLOOKUP($J336,[10]LSIns!$B$5:$C$45,2,FALSE),"")</f>
        <v/>
      </c>
      <c r="L336" s="543"/>
      <c r="M336" s="475" t="str">
        <f>IFERROR(VLOOKUP($L336,Insumos!$D$2:$G$518,2,FALSE),"")</f>
        <v/>
      </c>
      <c r="N336" s="545"/>
      <c r="O336" s="476" t="str">
        <f>IFERROR(VLOOKUP($L336,Insumos!$D$2:$G$518,3,FALSE),"")</f>
        <v/>
      </c>
      <c r="P336" s="476" t="e">
        <f>+Tabla1[[#This Row],[Precio Unitario]]*Tabla1[[#This Row],[Cantidad de Insumos]]</f>
        <v>#VALUE!</v>
      </c>
      <c r="Q336" s="476" t="str">
        <f>IFERROR(VLOOKUP($L336,Insumos!$D$2:$G$518,4,FALSE),"")</f>
        <v/>
      </c>
      <c r="R336" s="475"/>
    </row>
    <row r="337" spans="2:18" s="514" customFormat="1" x14ac:dyDescent="0.25">
      <c r="B337" s="477" t="str">
        <f>IF(Tabla1[[#This Row],[Código_Actividad]]="","",CONCATENATE(Tabla1[[#This Row],[POA]],".",Tabla1[[#This Row],[SRS]],".",Tabla1[[#This Row],[AREA]],".",Tabla1[[#This Row],[TIPO]]))</f>
        <v/>
      </c>
      <c r="C337" s="477" t="str">
        <f>IF(Tabla1[[#This Row],[Código_Actividad]]="","",'Formulario PPGR1'!#REF!)</f>
        <v/>
      </c>
      <c r="D337" s="477" t="str">
        <f>IF(Tabla1[[#This Row],[Código_Actividad]]="","",'Formulario PPGR1'!#REF!)</f>
        <v/>
      </c>
      <c r="E337" s="477" t="str">
        <f>IF(Tabla1[[#This Row],[Código_Actividad]]="","",'Formulario PPGR1'!#REF!)</f>
        <v/>
      </c>
      <c r="F337" s="477" t="str">
        <f>IF(Tabla1[[#This Row],[Código_Actividad]]="","",'Formulario PPGR1'!#REF!)</f>
        <v/>
      </c>
      <c r="G337" s="386"/>
      <c r="H337" s="418" t="str">
        <f>IFERROR(VLOOKUP(Tabla1[[#This Row],[Código_Actividad]],'Formulario PPGR2'!$H$7:$I$1048576,2,FALSE),"")</f>
        <v/>
      </c>
      <c r="I337" s="453">
        <v>6</v>
      </c>
      <c r="J337" s="388"/>
      <c r="K337" s="451" t="str">
        <f>IFERROR(VLOOKUP($J337,[10]LSIns!$B$5:$C$45,2,FALSE),"")</f>
        <v/>
      </c>
      <c r="L337" s="543"/>
      <c r="M337" s="475" t="str">
        <f>IFERROR(VLOOKUP($L337,Insumos!$D$2:$G$518,2,FALSE),"")</f>
        <v/>
      </c>
      <c r="N337" s="545"/>
      <c r="O337" s="476" t="str">
        <f>IFERROR(VLOOKUP($L337,Insumos!$D$2:$G$518,3,FALSE),"")</f>
        <v/>
      </c>
      <c r="P337" s="476" t="e">
        <f>+Tabla1[[#This Row],[Precio Unitario]]*Tabla1[[#This Row],[Cantidad de Insumos]]</f>
        <v>#VALUE!</v>
      </c>
      <c r="Q337" s="476" t="str">
        <f>IFERROR(VLOOKUP($L337,Insumos!$D$2:$G$518,4,FALSE),"")</f>
        <v/>
      </c>
      <c r="R337" s="475"/>
    </row>
    <row r="338" spans="2:18" s="514" customFormat="1" x14ac:dyDescent="0.25">
      <c r="B338" s="477" t="str">
        <f>IF(Tabla1[[#This Row],[Código_Actividad]]="","",CONCATENATE(Tabla1[[#This Row],[POA]],".",Tabla1[[#This Row],[SRS]],".",Tabla1[[#This Row],[AREA]],".",Tabla1[[#This Row],[TIPO]]))</f>
        <v/>
      </c>
      <c r="C338" s="477" t="str">
        <f>IF(Tabla1[[#This Row],[Código_Actividad]]="","",'Formulario PPGR1'!#REF!)</f>
        <v/>
      </c>
      <c r="D338" s="477" t="str">
        <f>IF(Tabla1[[#This Row],[Código_Actividad]]="","",'Formulario PPGR1'!#REF!)</f>
        <v/>
      </c>
      <c r="E338" s="477" t="str">
        <f>IF(Tabla1[[#This Row],[Código_Actividad]]="","",'Formulario PPGR1'!#REF!)</f>
        <v/>
      </c>
      <c r="F338" s="477" t="str">
        <f>IF(Tabla1[[#This Row],[Código_Actividad]]="","",'Formulario PPGR1'!#REF!)</f>
        <v/>
      </c>
      <c r="G338" s="386"/>
      <c r="H338" s="418" t="str">
        <f>IFERROR(VLOOKUP(Tabla1[[#This Row],[Código_Actividad]],'Formulario PPGR2'!$H$7:$I$1048576,2,FALSE),"")</f>
        <v/>
      </c>
      <c r="I338" s="453">
        <v>9</v>
      </c>
      <c r="J338" s="388"/>
      <c r="K338" s="451" t="s">
        <v>714</v>
      </c>
      <c r="L338" s="543"/>
      <c r="M338" s="475" t="str">
        <f>IFERROR(VLOOKUP($L338,Insumos!$D$2:$G$518,2,FALSE),"")</f>
        <v/>
      </c>
      <c r="N338" s="545"/>
      <c r="O338" s="476" t="str">
        <f>IFERROR(VLOOKUP($L338,Insumos!$D$2:$G$518,3,FALSE),"")</f>
        <v/>
      </c>
      <c r="P338" s="476" t="e">
        <f>+Tabla1[[#This Row],[Precio Unitario]]*Tabla1[[#This Row],[Cantidad de Insumos]]</f>
        <v>#VALUE!</v>
      </c>
      <c r="Q338" s="476" t="str">
        <f>IFERROR(VLOOKUP($L338,Insumos!$D$2:$G$518,4,FALSE),"")</f>
        <v/>
      </c>
      <c r="R338" s="475"/>
    </row>
    <row r="339" spans="2:18" s="514" customFormat="1" x14ac:dyDescent="0.25">
      <c r="B339" s="477" t="str">
        <f>IF(Tabla1[[#This Row],[Código_Actividad]]="","",CONCATENATE(Tabla1[[#This Row],[POA]],".",Tabla1[[#This Row],[SRS]],".",Tabla1[[#This Row],[AREA]],".",Tabla1[[#This Row],[TIPO]]))</f>
        <v/>
      </c>
      <c r="C339" s="477" t="str">
        <f>IF(Tabla1[[#This Row],[Código_Actividad]]="","",'Formulario PPGR1'!#REF!)</f>
        <v/>
      </c>
      <c r="D339" s="477" t="str">
        <f>IF(Tabla1[[#This Row],[Código_Actividad]]="","",'Formulario PPGR1'!#REF!)</f>
        <v/>
      </c>
      <c r="E339" s="477" t="str">
        <f>IF(Tabla1[[#This Row],[Código_Actividad]]="","",'Formulario PPGR1'!#REF!)</f>
        <v/>
      </c>
      <c r="F339" s="477" t="str">
        <f>IF(Tabla1[[#This Row],[Código_Actividad]]="","",'Formulario PPGR1'!#REF!)</f>
        <v/>
      </c>
      <c r="G339" s="386"/>
      <c r="H339" s="418" t="str">
        <f>IFERROR(VLOOKUP(Tabla1[[#This Row],[Código_Actividad]],'Formulario PPGR2'!$H$7:$I$1048576,2,FALSE),"")</f>
        <v/>
      </c>
      <c r="I339" s="453">
        <v>9</v>
      </c>
      <c r="J339" s="388"/>
      <c r="K339" s="451" t="s">
        <v>714</v>
      </c>
      <c r="L339" s="543"/>
      <c r="M339" s="475" t="str">
        <f>IFERROR(VLOOKUP($L339,Insumos!$D$2:$G$518,2,FALSE),"")</f>
        <v/>
      </c>
      <c r="N339" s="545"/>
      <c r="O339" s="476" t="str">
        <f>IFERROR(VLOOKUP($L339,Insumos!$D$2:$G$518,3,FALSE),"")</f>
        <v/>
      </c>
      <c r="P339" s="476" t="e">
        <f>+Tabla1[[#This Row],[Precio Unitario]]*Tabla1[[#This Row],[Cantidad de Insumos]]</f>
        <v>#VALUE!</v>
      </c>
      <c r="Q339" s="476" t="str">
        <f>IFERROR(VLOOKUP($L339,Insumos!$D$2:$G$518,4,FALSE),"")</f>
        <v/>
      </c>
      <c r="R339" s="475"/>
    </row>
    <row r="340" spans="2:18" s="514" customFormat="1" x14ac:dyDescent="0.25">
      <c r="B340" s="477" t="str">
        <f>IF(Tabla1[[#This Row],[Código_Actividad]]="","",CONCATENATE(Tabla1[[#This Row],[POA]],".",Tabla1[[#This Row],[SRS]],".",Tabla1[[#This Row],[AREA]],".",Tabla1[[#This Row],[TIPO]]))</f>
        <v/>
      </c>
      <c r="C340" s="477" t="str">
        <f>IF(Tabla1[[#This Row],[Código_Actividad]]="","",'Formulario PPGR1'!#REF!)</f>
        <v/>
      </c>
      <c r="D340" s="477" t="str">
        <f>IF(Tabla1[[#This Row],[Código_Actividad]]="","",'Formulario PPGR1'!#REF!)</f>
        <v/>
      </c>
      <c r="E340" s="477" t="str">
        <f>IF(Tabla1[[#This Row],[Código_Actividad]]="","",'Formulario PPGR1'!#REF!)</f>
        <v/>
      </c>
      <c r="F340" s="477" t="str">
        <f>IF(Tabla1[[#This Row],[Código_Actividad]]="","",'Formulario PPGR1'!#REF!)</f>
        <v/>
      </c>
      <c r="G340" s="386"/>
      <c r="H340" s="418" t="str">
        <f>IFERROR(VLOOKUP(Tabla1[[#This Row],[Código_Actividad]],'Formulario PPGR2'!$H$7:$I$1048576,2,FALSE),"")</f>
        <v/>
      </c>
      <c r="I340" s="453">
        <v>9</v>
      </c>
      <c r="J340" s="388"/>
      <c r="K340" s="451" t="s">
        <v>1324</v>
      </c>
      <c r="L340" s="543"/>
      <c r="M340" s="475" t="str">
        <f>IFERROR(VLOOKUP($L340,Insumos!$D$2:$G$518,2,FALSE),"")</f>
        <v/>
      </c>
      <c r="N340" s="545"/>
      <c r="O340" s="476" t="str">
        <f>IFERROR(VLOOKUP($L340,Insumos!$D$2:$G$518,3,FALSE),"")</f>
        <v/>
      </c>
      <c r="P340" s="476" t="e">
        <f>+Tabla1[[#This Row],[Precio Unitario]]*Tabla1[[#This Row],[Cantidad de Insumos]]</f>
        <v>#VALUE!</v>
      </c>
      <c r="Q340" s="476" t="str">
        <f>IFERROR(VLOOKUP($L340,Insumos!$D$2:$G$518,4,FALSE),"")</f>
        <v/>
      </c>
      <c r="R340" s="475"/>
    </row>
    <row r="341" spans="2:18" s="514" customFormat="1" x14ac:dyDescent="0.25">
      <c r="B341" s="477" t="str">
        <f>IF(Tabla1[[#This Row],[Código_Actividad]]="","",CONCATENATE(Tabla1[[#This Row],[POA]],".",Tabla1[[#This Row],[SRS]],".",Tabla1[[#This Row],[AREA]],".",Tabla1[[#This Row],[TIPO]]))</f>
        <v/>
      </c>
      <c r="C341" s="477" t="str">
        <f>IF(Tabla1[[#This Row],[Código_Actividad]]="","",'Formulario PPGR1'!#REF!)</f>
        <v/>
      </c>
      <c r="D341" s="477" t="str">
        <f>IF(Tabla1[[#This Row],[Código_Actividad]]="","",'Formulario PPGR1'!#REF!)</f>
        <v/>
      </c>
      <c r="E341" s="477" t="str">
        <f>IF(Tabla1[[#This Row],[Código_Actividad]]="","",'Formulario PPGR1'!#REF!)</f>
        <v/>
      </c>
      <c r="F341" s="477" t="str">
        <f>IF(Tabla1[[#This Row],[Código_Actividad]]="","",'Formulario PPGR1'!#REF!)</f>
        <v/>
      </c>
      <c r="G341" s="386"/>
      <c r="H341" s="418" t="str">
        <f>IFERROR(VLOOKUP(Tabla1[[#This Row],[Código_Actividad]],'Formulario PPGR2'!$H$7:$I$1048576,2,FALSE),"")</f>
        <v/>
      </c>
      <c r="I341" s="453">
        <v>9</v>
      </c>
      <c r="J341" s="388"/>
      <c r="K341" s="451" t="s">
        <v>1324</v>
      </c>
      <c r="L341" s="543"/>
      <c r="M341" s="475" t="str">
        <f>IFERROR(VLOOKUP($L341,Insumos!$D$2:$G$518,2,FALSE),"")</f>
        <v/>
      </c>
      <c r="N341" s="545"/>
      <c r="O341" s="476" t="str">
        <f>IFERROR(VLOOKUP($L341,Insumos!$D$2:$G$518,3,FALSE),"")</f>
        <v/>
      </c>
      <c r="P341" s="476" t="e">
        <f>+Tabla1[[#This Row],[Precio Unitario]]*Tabla1[[#This Row],[Cantidad de Insumos]]</f>
        <v>#VALUE!</v>
      </c>
      <c r="Q341" s="476" t="str">
        <f>IFERROR(VLOOKUP($L341,Insumos!$D$2:$G$518,4,FALSE),"")</f>
        <v/>
      </c>
      <c r="R341" s="475"/>
    </row>
    <row r="342" spans="2:18" s="514" customFormat="1" x14ac:dyDescent="0.25">
      <c r="B342" s="477" t="str">
        <f>IF(Tabla1[[#This Row],[Código_Actividad]]="","",CONCATENATE(Tabla1[[#This Row],[POA]],".",Tabla1[[#This Row],[SRS]],".",Tabla1[[#This Row],[AREA]],".",Tabla1[[#This Row],[TIPO]]))</f>
        <v/>
      </c>
      <c r="C342" s="477" t="str">
        <f>IF(Tabla1[[#This Row],[Código_Actividad]]="","",'Formulario PPGR1'!#REF!)</f>
        <v/>
      </c>
      <c r="D342" s="477" t="str">
        <f>IF(Tabla1[[#This Row],[Código_Actividad]]="","",'Formulario PPGR1'!#REF!)</f>
        <v/>
      </c>
      <c r="E342" s="477" t="str">
        <f>IF(Tabla1[[#This Row],[Código_Actividad]]="","",'Formulario PPGR1'!#REF!)</f>
        <v/>
      </c>
      <c r="F342" s="477" t="str">
        <f>IF(Tabla1[[#This Row],[Código_Actividad]]="","",'Formulario PPGR1'!#REF!)</f>
        <v/>
      </c>
      <c r="G342" s="386"/>
      <c r="H342" s="418" t="str">
        <f>IFERROR(VLOOKUP(Tabla1[[#This Row],[Código_Actividad]],'Formulario PPGR2'!$H$7:$I$1048576,2,FALSE),"")</f>
        <v/>
      </c>
      <c r="I342" s="453">
        <v>9</v>
      </c>
      <c r="J342" s="388"/>
      <c r="K342" s="451" t="s">
        <v>872</v>
      </c>
      <c r="L342" s="543"/>
      <c r="M342" s="475" t="str">
        <f>IFERROR(VLOOKUP($L342,Insumos!$D$2:$G$518,2,FALSE),"")</f>
        <v/>
      </c>
      <c r="N342" s="545"/>
      <c r="O342" s="476" t="str">
        <f>IFERROR(VLOOKUP($L342,Insumos!$D$2:$G$518,3,FALSE),"")</f>
        <v/>
      </c>
      <c r="P342" s="476" t="e">
        <f>+Tabla1[[#This Row],[Precio Unitario]]*Tabla1[[#This Row],[Cantidad de Insumos]]</f>
        <v>#VALUE!</v>
      </c>
      <c r="Q342" s="476" t="str">
        <f>IFERROR(VLOOKUP($L342,Insumos!$D$2:$G$518,4,FALSE),"")</f>
        <v/>
      </c>
      <c r="R342" s="475"/>
    </row>
    <row r="343" spans="2:18" s="514" customFormat="1" x14ac:dyDescent="0.25">
      <c r="B343" s="477" t="str">
        <f>IF(Tabla1[[#This Row],[Código_Actividad]]="","",CONCATENATE(Tabla1[[#This Row],[POA]],".",Tabla1[[#This Row],[SRS]],".",Tabla1[[#This Row],[AREA]],".",Tabla1[[#This Row],[TIPO]]))</f>
        <v/>
      </c>
      <c r="C343" s="477" t="str">
        <f>IF(Tabla1[[#This Row],[Código_Actividad]]="","",'Formulario PPGR1'!#REF!)</f>
        <v/>
      </c>
      <c r="D343" s="477" t="str">
        <f>IF(Tabla1[[#This Row],[Código_Actividad]]="","",'Formulario PPGR1'!#REF!)</f>
        <v/>
      </c>
      <c r="E343" s="477" t="str">
        <f>IF(Tabla1[[#This Row],[Código_Actividad]]="","",'Formulario PPGR1'!#REF!)</f>
        <v/>
      </c>
      <c r="F343" s="477" t="str">
        <f>IF(Tabla1[[#This Row],[Código_Actividad]]="","",'Formulario PPGR1'!#REF!)</f>
        <v/>
      </c>
      <c r="G343" s="386"/>
      <c r="H343" s="418" t="str">
        <f>IFERROR(VLOOKUP(Tabla1[[#This Row],[Código_Actividad]],'Formulario PPGR2'!$H$7:$I$1048576,2,FALSE),"")</f>
        <v/>
      </c>
      <c r="I343" s="453">
        <v>9</v>
      </c>
      <c r="J343" s="388"/>
      <c r="K343" s="451" t="s">
        <v>1013</v>
      </c>
      <c r="L343" s="543"/>
      <c r="M343" s="475" t="str">
        <f>IFERROR(VLOOKUP($L343,Insumos!$D$2:$G$518,2,FALSE),"")</f>
        <v/>
      </c>
      <c r="N343" s="545"/>
      <c r="O343" s="476" t="str">
        <f>IFERROR(VLOOKUP($L343,Insumos!$D$2:$G$518,3,FALSE),"")</f>
        <v/>
      </c>
      <c r="P343" s="476" t="e">
        <f>+Tabla1[[#This Row],[Precio Unitario]]*Tabla1[[#This Row],[Cantidad de Insumos]]</f>
        <v>#VALUE!</v>
      </c>
      <c r="Q343" s="476" t="str">
        <f>IFERROR(VLOOKUP($L343,Insumos!$D$2:$G$518,4,FALSE),"")</f>
        <v/>
      </c>
      <c r="R343" s="475"/>
    </row>
    <row r="344" spans="2:18" s="514" customFormat="1" x14ac:dyDescent="0.25">
      <c r="B344" s="477" t="str">
        <f>IF(Tabla1[[#This Row],[Código_Actividad]]="","",CONCATENATE(Tabla1[[#This Row],[POA]],".",Tabla1[[#This Row],[SRS]],".",Tabla1[[#This Row],[AREA]],".",Tabla1[[#This Row],[TIPO]]))</f>
        <v/>
      </c>
      <c r="C344" s="477" t="str">
        <f>IF(Tabla1[[#This Row],[Código_Actividad]]="","",'Formulario PPGR1'!#REF!)</f>
        <v/>
      </c>
      <c r="D344" s="477" t="str">
        <f>IF(Tabla1[[#This Row],[Código_Actividad]]="","",'Formulario PPGR1'!#REF!)</f>
        <v/>
      </c>
      <c r="E344" s="477" t="str">
        <f>IF(Tabla1[[#This Row],[Código_Actividad]]="","",'Formulario PPGR1'!#REF!)</f>
        <v/>
      </c>
      <c r="F344" s="477" t="str">
        <f>IF(Tabla1[[#This Row],[Código_Actividad]]="","",'Formulario PPGR1'!#REF!)</f>
        <v/>
      </c>
      <c r="G344" s="386"/>
      <c r="H344" s="418" t="str">
        <f>IFERROR(VLOOKUP(Tabla1[[#This Row],[Código_Actividad]],'Formulario PPGR2'!$H$7:$I$1048576,2,FALSE),"")</f>
        <v/>
      </c>
      <c r="I344" s="453">
        <v>9</v>
      </c>
      <c r="J344" s="388"/>
      <c r="K344" s="451" t="s">
        <v>867</v>
      </c>
      <c r="L344" s="543"/>
      <c r="M344" s="475" t="str">
        <f>IFERROR(VLOOKUP($L344,Insumos!$D$2:$G$518,2,FALSE),"")</f>
        <v/>
      </c>
      <c r="N344" s="545"/>
      <c r="O344" s="476" t="str">
        <f>IFERROR(VLOOKUP($L344,Insumos!$D$2:$G$518,3,FALSE),"")</f>
        <v/>
      </c>
      <c r="P344" s="476" t="e">
        <f>+Tabla1[[#This Row],[Precio Unitario]]*Tabla1[[#This Row],[Cantidad de Insumos]]</f>
        <v>#VALUE!</v>
      </c>
      <c r="Q344" s="476" t="str">
        <f>IFERROR(VLOOKUP($L344,Insumos!$D$2:$G$518,4,FALSE),"")</f>
        <v/>
      </c>
      <c r="R344" s="475"/>
    </row>
    <row r="345" spans="2:18" s="514" customFormat="1" x14ac:dyDescent="0.25">
      <c r="B345" s="477" t="str">
        <f>IF(Tabla1[[#This Row],[Código_Actividad]]="","",CONCATENATE(Tabla1[[#This Row],[POA]],".",Tabla1[[#This Row],[SRS]],".",Tabla1[[#This Row],[AREA]],".",Tabla1[[#This Row],[TIPO]]))</f>
        <v/>
      </c>
      <c r="C345" s="477" t="str">
        <f>IF(Tabla1[[#This Row],[Código_Actividad]]="","",'Formulario PPGR1'!#REF!)</f>
        <v/>
      </c>
      <c r="D345" s="477" t="str">
        <f>IF(Tabla1[[#This Row],[Código_Actividad]]="","",'Formulario PPGR1'!#REF!)</f>
        <v/>
      </c>
      <c r="E345" s="477" t="str">
        <f>IF(Tabla1[[#This Row],[Código_Actividad]]="","",'Formulario PPGR1'!#REF!)</f>
        <v/>
      </c>
      <c r="F345" s="477" t="str">
        <f>IF(Tabla1[[#This Row],[Código_Actividad]]="","",'Formulario PPGR1'!#REF!)</f>
        <v/>
      </c>
      <c r="G345" s="386"/>
      <c r="H345" s="418" t="str">
        <f>IFERROR(VLOOKUP(Tabla1[[#This Row],[Código_Actividad]],'Formulario PPGR2'!$H$7:$I$1048576,2,FALSE),"")</f>
        <v/>
      </c>
      <c r="I345" s="453">
        <v>9</v>
      </c>
      <c r="J345" s="388"/>
      <c r="K345" s="451" t="s">
        <v>1128</v>
      </c>
      <c r="L345" s="543"/>
      <c r="M345" s="475" t="str">
        <f>IFERROR(VLOOKUP($L345,Insumos!$D$2:$G$518,2,FALSE),"")</f>
        <v/>
      </c>
      <c r="N345" s="545"/>
      <c r="O345" s="476" t="str">
        <f>IFERROR(VLOOKUP($L345,Insumos!$D$2:$G$518,3,FALSE),"")</f>
        <v/>
      </c>
      <c r="P345" s="476" t="e">
        <f>+Tabla1[[#This Row],[Precio Unitario]]*Tabla1[[#This Row],[Cantidad de Insumos]]</f>
        <v>#VALUE!</v>
      </c>
      <c r="Q345" s="476" t="str">
        <f>IFERROR(VLOOKUP($L345,Insumos!$D$2:$G$518,4,FALSE),"")</f>
        <v/>
      </c>
      <c r="R345" s="475"/>
    </row>
    <row r="346" spans="2:18" s="514" customFormat="1" x14ac:dyDescent="0.25">
      <c r="B346" s="477" t="str">
        <f>IF(Tabla1[[#This Row],[Código_Actividad]]="","",CONCATENATE(Tabla1[[#This Row],[POA]],".",Tabla1[[#This Row],[SRS]],".",Tabla1[[#This Row],[AREA]],".",Tabla1[[#This Row],[TIPO]]))</f>
        <v/>
      </c>
      <c r="C346" s="477" t="str">
        <f>IF(Tabla1[[#This Row],[Código_Actividad]]="","",'Formulario PPGR1'!#REF!)</f>
        <v/>
      </c>
      <c r="D346" s="477" t="str">
        <f>IF(Tabla1[[#This Row],[Código_Actividad]]="","",'Formulario PPGR1'!#REF!)</f>
        <v/>
      </c>
      <c r="E346" s="477" t="str">
        <f>IF(Tabla1[[#This Row],[Código_Actividad]]="","",'Formulario PPGR1'!#REF!)</f>
        <v/>
      </c>
      <c r="F346" s="477" t="str">
        <f>IF(Tabla1[[#This Row],[Código_Actividad]]="","",'Formulario PPGR1'!#REF!)</f>
        <v/>
      </c>
      <c r="G346" s="386"/>
      <c r="H346" s="418" t="str">
        <f>IFERROR(VLOOKUP(Tabla1[[#This Row],[Código_Actividad]],'Formulario PPGR2'!$H$7:$I$1048576,2,FALSE),"")</f>
        <v/>
      </c>
      <c r="I346" s="453">
        <v>9</v>
      </c>
      <c r="J346" s="388"/>
      <c r="K346" s="451" t="s">
        <v>1034</v>
      </c>
      <c r="L346" s="543"/>
      <c r="M346" s="475" t="str">
        <f>IFERROR(VLOOKUP($L346,Insumos!$D$2:$G$518,2,FALSE),"")</f>
        <v/>
      </c>
      <c r="N346" s="545"/>
      <c r="O346" s="476" t="str">
        <f>IFERROR(VLOOKUP($L346,Insumos!$D$2:$G$518,3,FALSE),"")</f>
        <v/>
      </c>
      <c r="P346" s="476" t="e">
        <f>+Tabla1[[#This Row],[Precio Unitario]]*Tabla1[[#This Row],[Cantidad de Insumos]]</f>
        <v>#VALUE!</v>
      </c>
      <c r="Q346" s="476" t="str">
        <f>IFERROR(VLOOKUP($L346,Insumos!$D$2:$G$518,4,FALSE),"")</f>
        <v/>
      </c>
      <c r="R346" s="475"/>
    </row>
    <row r="347" spans="2:18" s="514" customFormat="1" x14ac:dyDescent="0.25">
      <c r="B347" s="477" t="str">
        <f>IF(Tabla1[[#This Row],[Código_Actividad]]="","",CONCATENATE(Tabla1[[#This Row],[POA]],".",Tabla1[[#This Row],[SRS]],".",Tabla1[[#This Row],[AREA]],".",Tabla1[[#This Row],[TIPO]]))</f>
        <v/>
      </c>
      <c r="C347" s="477" t="str">
        <f>IF(Tabla1[[#This Row],[Código_Actividad]]="","",'Formulario PPGR1'!#REF!)</f>
        <v/>
      </c>
      <c r="D347" s="477" t="str">
        <f>IF(Tabla1[[#This Row],[Código_Actividad]]="","",'Formulario PPGR1'!#REF!)</f>
        <v/>
      </c>
      <c r="E347" s="477" t="str">
        <f>IF(Tabla1[[#This Row],[Código_Actividad]]="","",'Formulario PPGR1'!#REF!)</f>
        <v/>
      </c>
      <c r="F347" s="477" t="str">
        <f>IF(Tabla1[[#This Row],[Código_Actividad]]="","",'Formulario PPGR1'!#REF!)</f>
        <v/>
      </c>
      <c r="G347" s="386"/>
      <c r="H347" s="418" t="str">
        <f>IFERROR(VLOOKUP(Tabla1[[#This Row],[Código_Actividad]],'Formulario PPGR2'!$H$7:$I$1048576,2,FALSE),"")</f>
        <v/>
      </c>
      <c r="I347" s="453">
        <v>9</v>
      </c>
      <c r="J347" s="388"/>
      <c r="K347" s="451" t="s">
        <v>1034</v>
      </c>
      <c r="L347" s="543"/>
      <c r="M347" s="475" t="str">
        <f>IFERROR(VLOOKUP($L347,Insumos!$D$2:$G$518,2,FALSE),"")</f>
        <v/>
      </c>
      <c r="N347" s="545"/>
      <c r="O347" s="476" t="str">
        <f>IFERROR(VLOOKUP($L347,Insumos!$D$2:$G$518,3,FALSE),"")</f>
        <v/>
      </c>
      <c r="P347" s="476" t="e">
        <f>+Tabla1[[#This Row],[Precio Unitario]]*Tabla1[[#This Row],[Cantidad de Insumos]]</f>
        <v>#VALUE!</v>
      </c>
      <c r="Q347" s="476" t="str">
        <f>IFERROR(VLOOKUP($L347,Insumos!$D$2:$G$518,4,FALSE),"")</f>
        <v/>
      </c>
      <c r="R347" s="475"/>
    </row>
    <row r="348" spans="2:18" s="514" customFormat="1" x14ac:dyDescent="0.25">
      <c r="B348" s="477" t="str">
        <f>IF(Tabla1[[#This Row],[Código_Actividad]]="","",CONCATENATE(Tabla1[[#This Row],[POA]],".",Tabla1[[#This Row],[SRS]],".",Tabla1[[#This Row],[AREA]],".",Tabla1[[#This Row],[TIPO]]))</f>
        <v/>
      </c>
      <c r="C348" s="477" t="str">
        <f>IF(Tabla1[[#This Row],[Código_Actividad]]="","",'Formulario PPGR1'!#REF!)</f>
        <v/>
      </c>
      <c r="D348" s="477" t="str">
        <f>IF(Tabla1[[#This Row],[Código_Actividad]]="","",'Formulario PPGR1'!#REF!)</f>
        <v/>
      </c>
      <c r="E348" s="477" t="str">
        <f>IF(Tabla1[[#This Row],[Código_Actividad]]="","",'Formulario PPGR1'!#REF!)</f>
        <v/>
      </c>
      <c r="F348" s="477" t="str">
        <f>IF(Tabla1[[#This Row],[Código_Actividad]]="","",'Formulario PPGR1'!#REF!)</f>
        <v/>
      </c>
      <c r="G348" s="386"/>
      <c r="H348" s="418" t="str">
        <f>IFERROR(VLOOKUP(Tabla1[[#This Row],[Código_Actividad]],'Formulario PPGR2'!$H$7:$I$1048576,2,FALSE),"")</f>
        <v/>
      </c>
      <c r="I348" s="453">
        <v>1</v>
      </c>
      <c r="J348" s="388"/>
      <c r="K348" s="451" t="s">
        <v>714</v>
      </c>
      <c r="L348" s="543"/>
      <c r="M348" s="475" t="str">
        <f>IFERROR(VLOOKUP($L348,Insumos!$D$2:$G$518,2,FALSE),"")</f>
        <v/>
      </c>
      <c r="N348" s="545"/>
      <c r="O348" s="476" t="str">
        <f>IFERROR(VLOOKUP($L348,Insumos!$D$2:$G$518,3,FALSE),"")</f>
        <v/>
      </c>
      <c r="P348" s="476" t="e">
        <f>+Tabla1[[#This Row],[Precio Unitario]]*Tabla1[[#This Row],[Cantidad de Insumos]]</f>
        <v>#VALUE!</v>
      </c>
      <c r="Q348" s="476" t="str">
        <f>IFERROR(VLOOKUP($L348,Insumos!$D$2:$G$518,4,FALSE),"")</f>
        <v/>
      </c>
      <c r="R348" s="475"/>
    </row>
    <row r="349" spans="2:18" s="514" customFormat="1" x14ac:dyDescent="0.25">
      <c r="B349" s="477" t="str">
        <f>IF(Tabla1[[#This Row],[Código_Actividad]]="","",CONCATENATE(Tabla1[[#This Row],[POA]],".",Tabla1[[#This Row],[SRS]],".",Tabla1[[#This Row],[AREA]],".",Tabla1[[#This Row],[TIPO]]))</f>
        <v/>
      </c>
      <c r="C349" s="477" t="str">
        <f>IF(Tabla1[[#This Row],[Código_Actividad]]="","",'Formulario PPGR1'!#REF!)</f>
        <v/>
      </c>
      <c r="D349" s="477" t="str">
        <f>IF(Tabla1[[#This Row],[Código_Actividad]]="","",'Formulario PPGR1'!#REF!)</f>
        <v/>
      </c>
      <c r="E349" s="477" t="str">
        <f>IF(Tabla1[[#This Row],[Código_Actividad]]="","",'Formulario PPGR1'!#REF!)</f>
        <v/>
      </c>
      <c r="F349" s="477" t="str">
        <f>IF(Tabla1[[#This Row],[Código_Actividad]]="","",'Formulario PPGR1'!#REF!)</f>
        <v/>
      </c>
      <c r="G349" s="386"/>
      <c r="H349" s="418" t="str">
        <f>IFERROR(VLOOKUP(Tabla1[[#This Row],[Código_Actividad]],'Formulario PPGR2'!$H$7:$I$1048576,2,FALSE),"")</f>
        <v/>
      </c>
      <c r="I349" s="453">
        <v>1</v>
      </c>
      <c r="J349" s="388"/>
      <c r="K349" s="451" t="s">
        <v>714</v>
      </c>
      <c r="L349" s="543"/>
      <c r="M349" s="475" t="str">
        <f>IFERROR(VLOOKUP($L349,Insumos!$D$2:$G$518,2,FALSE),"")</f>
        <v/>
      </c>
      <c r="N349" s="545"/>
      <c r="O349" s="476" t="str">
        <f>IFERROR(VLOOKUP($L349,Insumos!$D$2:$G$518,3,FALSE),"")</f>
        <v/>
      </c>
      <c r="P349" s="476" t="e">
        <f>+Tabla1[[#This Row],[Precio Unitario]]*Tabla1[[#This Row],[Cantidad de Insumos]]</f>
        <v>#VALUE!</v>
      </c>
      <c r="Q349" s="476" t="str">
        <f>IFERROR(VLOOKUP($L349,Insumos!$D$2:$G$518,4,FALSE),"")</f>
        <v/>
      </c>
      <c r="R349" s="475"/>
    </row>
    <row r="350" spans="2:18" s="514" customFormat="1" x14ac:dyDescent="0.25">
      <c r="B350" s="477" t="str">
        <f>IF(Tabla1[[#This Row],[Código_Actividad]]="","",CONCATENATE(Tabla1[[#This Row],[POA]],".",Tabla1[[#This Row],[SRS]],".",Tabla1[[#This Row],[AREA]],".",Tabla1[[#This Row],[TIPO]]))</f>
        <v/>
      </c>
      <c r="C350" s="477" t="str">
        <f>IF(Tabla1[[#This Row],[Código_Actividad]]="","",'Formulario PPGR1'!#REF!)</f>
        <v/>
      </c>
      <c r="D350" s="477" t="str">
        <f>IF(Tabla1[[#This Row],[Código_Actividad]]="","",'Formulario PPGR1'!#REF!)</f>
        <v/>
      </c>
      <c r="E350" s="477" t="str">
        <f>IF(Tabla1[[#This Row],[Código_Actividad]]="","",'Formulario PPGR1'!#REF!)</f>
        <v/>
      </c>
      <c r="F350" s="477" t="str">
        <f>IF(Tabla1[[#This Row],[Código_Actividad]]="","",'Formulario PPGR1'!#REF!)</f>
        <v/>
      </c>
      <c r="G350" s="386"/>
      <c r="H350" s="418" t="str">
        <f>IFERROR(VLOOKUP(Tabla1[[#This Row],[Código_Actividad]],'Formulario PPGR2'!$H$7:$I$1048576,2,FALSE),"")</f>
        <v/>
      </c>
      <c r="I350" s="453">
        <v>1</v>
      </c>
      <c r="J350" s="388"/>
      <c r="K350" s="451" t="s">
        <v>1324</v>
      </c>
      <c r="L350" s="543"/>
      <c r="M350" s="475" t="str">
        <f>IFERROR(VLOOKUP($L350,Insumos!$D$2:$G$518,2,FALSE),"")</f>
        <v/>
      </c>
      <c r="N350" s="545"/>
      <c r="O350" s="476" t="str">
        <f>IFERROR(VLOOKUP($L350,Insumos!$D$2:$G$518,3,FALSE),"")</f>
        <v/>
      </c>
      <c r="P350" s="476" t="e">
        <f>+Tabla1[[#This Row],[Precio Unitario]]*Tabla1[[#This Row],[Cantidad de Insumos]]</f>
        <v>#VALUE!</v>
      </c>
      <c r="Q350" s="476" t="str">
        <f>IFERROR(VLOOKUP($L350,Insumos!$D$2:$G$518,4,FALSE),"")</f>
        <v/>
      </c>
      <c r="R350" s="475"/>
    </row>
    <row r="351" spans="2:18" s="514" customFormat="1" x14ac:dyDescent="0.25">
      <c r="B351" s="477" t="str">
        <f>IF(Tabla1[[#This Row],[Código_Actividad]]="","",CONCATENATE(Tabla1[[#This Row],[POA]],".",Tabla1[[#This Row],[SRS]],".",Tabla1[[#This Row],[AREA]],".",Tabla1[[#This Row],[TIPO]]))</f>
        <v/>
      </c>
      <c r="C351" s="477" t="str">
        <f>IF(Tabla1[[#This Row],[Código_Actividad]]="","",'Formulario PPGR1'!#REF!)</f>
        <v/>
      </c>
      <c r="D351" s="477" t="str">
        <f>IF(Tabla1[[#This Row],[Código_Actividad]]="","",'Formulario PPGR1'!#REF!)</f>
        <v/>
      </c>
      <c r="E351" s="477" t="str">
        <f>IF(Tabla1[[#This Row],[Código_Actividad]]="","",'Formulario PPGR1'!#REF!)</f>
        <v/>
      </c>
      <c r="F351" s="477" t="str">
        <f>IF(Tabla1[[#This Row],[Código_Actividad]]="","",'Formulario PPGR1'!#REF!)</f>
        <v/>
      </c>
      <c r="G351" s="386"/>
      <c r="H351" s="418" t="str">
        <f>IFERROR(VLOOKUP(Tabla1[[#This Row],[Código_Actividad]],'Formulario PPGR2'!$H$7:$I$1048576,2,FALSE),"")</f>
        <v/>
      </c>
      <c r="I351" s="453">
        <v>1</v>
      </c>
      <c r="J351" s="388"/>
      <c r="K351" s="451" t="s">
        <v>1324</v>
      </c>
      <c r="L351" s="543"/>
      <c r="M351" s="475" t="str">
        <f>IFERROR(VLOOKUP($L351,Insumos!$D$2:$G$518,2,FALSE),"")</f>
        <v/>
      </c>
      <c r="N351" s="545"/>
      <c r="O351" s="476" t="str">
        <f>IFERROR(VLOOKUP($L351,Insumos!$D$2:$G$518,3,FALSE),"")</f>
        <v/>
      </c>
      <c r="P351" s="476" t="e">
        <f>+Tabla1[[#This Row],[Precio Unitario]]*Tabla1[[#This Row],[Cantidad de Insumos]]</f>
        <v>#VALUE!</v>
      </c>
      <c r="Q351" s="476" t="str">
        <f>IFERROR(VLOOKUP($L351,Insumos!$D$2:$G$518,4,FALSE),"")</f>
        <v/>
      </c>
      <c r="R351" s="475"/>
    </row>
    <row r="352" spans="2:18" s="514" customFormat="1" x14ac:dyDescent="0.25">
      <c r="B352" s="477" t="str">
        <f>IF(Tabla1[[#This Row],[Código_Actividad]]="","",CONCATENATE(Tabla1[[#This Row],[POA]],".",Tabla1[[#This Row],[SRS]],".",Tabla1[[#This Row],[AREA]],".",Tabla1[[#This Row],[TIPO]]))</f>
        <v/>
      </c>
      <c r="C352" s="477" t="str">
        <f>IF(Tabla1[[#This Row],[Código_Actividad]]="","",'Formulario PPGR1'!#REF!)</f>
        <v/>
      </c>
      <c r="D352" s="477" t="str">
        <f>IF(Tabla1[[#This Row],[Código_Actividad]]="","",'Formulario PPGR1'!#REF!)</f>
        <v/>
      </c>
      <c r="E352" s="477" t="str">
        <f>IF(Tabla1[[#This Row],[Código_Actividad]]="","",'Formulario PPGR1'!#REF!)</f>
        <v/>
      </c>
      <c r="F352" s="477" t="str">
        <f>IF(Tabla1[[#This Row],[Código_Actividad]]="","",'Formulario PPGR1'!#REF!)</f>
        <v/>
      </c>
      <c r="G352" s="386"/>
      <c r="H352" s="418" t="str">
        <f>IFERROR(VLOOKUP(Tabla1[[#This Row],[Código_Actividad]],'Formulario PPGR2'!$H$7:$I$1048576,2,FALSE),"")</f>
        <v/>
      </c>
      <c r="I352" s="453">
        <v>1</v>
      </c>
      <c r="J352" s="388"/>
      <c r="K352" s="451" t="s">
        <v>872</v>
      </c>
      <c r="L352" s="543"/>
      <c r="M352" s="475" t="str">
        <f>IFERROR(VLOOKUP($L352,Insumos!$D$2:$G$518,2,FALSE),"")</f>
        <v/>
      </c>
      <c r="N352" s="545"/>
      <c r="O352" s="476" t="str">
        <f>IFERROR(VLOOKUP($L352,Insumos!$D$2:$G$518,3,FALSE),"")</f>
        <v/>
      </c>
      <c r="P352" s="476" t="e">
        <f>+Tabla1[[#This Row],[Precio Unitario]]*Tabla1[[#This Row],[Cantidad de Insumos]]</f>
        <v>#VALUE!</v>
      </c>
      <c r="Q352" s="476" t="str">
        <f>IFERROR(VLOOKUP($L352,Insumos!$D$2:$G$518,4,FALSE),"")</f>
        <v/>
      </c>
      <c r="R352" s="475"/>
    </row>
    <row r="353" spans="2:18" s="514" customFormat="1" x14ac:dyDescent="0.25">
      <c r="B353" s="477" t="str">
        <f>IF(Tabla1[[#This Row],[Código_Actividad]]="","",CONCATENATE(Tabla1[[#This Row],[POA]],".",Tabla1[[#This Row],[SRS]],".",Tabla1[[#This Row],[AREA]],".",Tabla1[[#This Row],[TIPO]]))</f>
        <v/>
      </c>
      <c r="C353" s="477" t="str">
        <f>IF(Tabla1[[#This Row],[Código_Actividad]]="","",'Formulario PPGR1'!#REF!)</f>
        <v/>
      </c>
      <c r="D353" s="477" t="str">
        <f>IF(Tabla1[[#This Row],[Código_Actividad]]="","",'Formulario PPGR1'!#REF!)</f>
        <v/>
      </c>
      <c r="E353" s="477" t="str">
        <f>IF(Tabla1[[#This Row],[Código_Actividad]]="","",'Formulario PPGR1'!#REF!)</f>
        <v/>
      </c>
      <c r="F353" s="477" t="str">
        <f>IF(Tabla1[[#This Row],[Código_Actividad]]="","",'Formulario PPGR1'!#REF!)</f>
        <v/>
      </c>
      <c r="G353" s="386"/>
      <c r="H353" s="418" t="str">
        <f>IFERROR(VLOOKUP(Tabla1[[#This Row],[Código_Actividad]],'Formulario PPGR2'!$H$7:$I$1048576,2,FALSE),"")</f>
        <v/>
      </c>
      <c r="I353" s="453">
        <v>1</v>
      </c>
      <c r="J353" s="388"/>
      <c r="K353" s="451" t="s">
        <v>1013</v>
      </c>
      <c r="L353" s="543"/>
      <c r="M353" s="475" t="str">
        <f>IFERROR(VLOOKUP($L353,Insumos!$D$2:$G$518,2,FALSE),"")</f>
        <v/>
      </c>
      <c r="N353" s="545"/>
      <c r="O353" s="476" t="str">
        <f>IFERROR(VLOOKUP($L353,Insumos!$D$2:$G$518,3,FALSE),"")</f>
        <v/>
      </c>
      <c r="P353" s="476" t="e">
        <f>+Tabla1[[#This Row],[Precio Unitario]]*Tabla1[[#This Row],[Cantidad de Insumos]]</f>
        <v>#VALUE!</v>
      </c>
      <c r="Q353" s="476" t="str">
        <f>IFERROR(VLOOKUP($L353,Insumos!$D$2:$G$518,4,FALSE),"")</f>
        <v/>
      </c>
      <c r="R353" s="475"/>
    </row>
    <row r="354" spans="2:18" s="514" customFormat="1" x14ac:dyDescent="0.25">
      <c r="B354" s="477" t="str">
        <f>IF(Tabla1[[#This Row],[Código_Actividad]]="","",CONCATENATE(Tabla1[[#This Row],[POA]],".",Tabla1[[#This Row],[SRS]],".",Tabla1[[#This Row],[AREA]],".",Tabla1[[#This Row],[TIPO]]))</f>
        <v/>
      </c>
      <c r="C354" s="477" t="str">
        <f>IF(Tabla1[[#This Row],[Código_Actividad]]="","",'Formulario PPGR1'!#REF!)</f>
        <v/>
      </c>
      <c r="D354" s="477" t="str">
        <f>IF(Tabla1[[#This Row],[Código_Actividad]]="","",'Formulario PPGR1'!#REF!)</f>
        <v/>
      </c>
      <c r="E354" s="477" t="str">
        <f>IF(Tabla1[[#This Row],[Código_Actividad]]="","",'Formulario PPGR1'!#REF!)</f>
        <v/>
      </c>
      <c r="F354" s="477" t="str">
        <f>IF(Tabla1[[#This Row],[Código_Actividad]]="","",'Formulario PPGR1'!#REF!)</f>
        <v/>
      </c>
      <c r="G354" s="386"/>
      <c r="H354" s="418" t="str">
        <f>IFERROR(VLOOKUP(Tabla1[[#This Row],[Código_Actividad]],'Formulario PPGR2'!$H$7:$I$1048576,2,FALSE),"")</f>
        <v/>
      </c>
      <c r="I354" s="453">
        <v>1</v>
      </c>
      <c r="J354" s="388"/>
      <c r="K354" s="451" t="s">
        <v>1034</v>
      </c>
      <c r="L354" s="543"/>
      <c r="M354" s="475" t="str">
        <f>IFERROR(VLOOKUP($L354,Insumos!$D$2:$G$518,2,FALSE),"")</f>
        <v/>
      </c>
      <c r="N354" s="545"/>
      <c r="O354" s="476" t="str">
        <f>IFERROR(VLOOKUP($L354,Insumos!$D$2:$G$518,3,FALSE),"")</f>
        <v/>
      </c>
      <c r="P354" s="476" t="e">
        <f>+Tabla1[[#This Row],[Precio Unitario]]*Tabla1[[#This Row],[Cantidad de Insumos]]</f>
        <v>#VALUE!</v>
      </c>
      <c r="Q354" s="476" t="str">
        <f>IFERROR(VLOOKUP($L354,Insumos!$D$2:$G$518,4,FALSE),"")</f>
        <v/>
      </c>
      <c r="R354" s="475"/>
    </row>
    <row r="355" spans="2:18" s="514" customFormat="1" x14ac:dyDescent="0.25">
      <c r="B355" s="477" t="str">
        <f>IF(Tabla1[[#This Row],[Código_Actividad]]="","",CONCATENATE(Tabla1[[#This Row],[POA]],".",Tabla1[[#This Row],[SRS]],".",Tabla1[[#This Row],[AREA]],".",Tabla1[[#This Row],[TIPO]]))</f>
        <v/>
      </c>
      <c r="C355" s="477" t="str">
        <f>IF(Tabla1[[#This Row],[Código_Actividad]]="","",'Formulario PPGR1'!#REF!)</f>
        <v/>
      </c>
      <c r="D355" s="477" t="str">
        <f>IF(Tabla1[[#This Row],[Código_Actividad]]="","",'Formulario PPGR1'!#REF!)</f>
        <v/>
      </c>
      <c r="E355" s="477" t="str">
        <f>IF(Tabla1[[#This Row],[Código_Actividad]]="","",'Formulario PPGR1'!#REF!)</f>
        <v/>
      </c>
      <c r="F355" s="477" t="str">
        <f>IF(Tabla1[[#This Row],[Código_Actividad]]="","",'Formulario PPGR1'!#REF!)</f>
        <v/>
      </c>
      <c r="G355" s="386"/>
      <c r="H355" s="418" t="str">
        <f>IFERROR(VLOOKUP(Tabla1[[#This Row],[Código_Actividad]],'Formulario PPGR2'!$H$7:$I$1048576,2,FALSE),"")</f>
        <v/>
      </c>
      <c r="I355" s="453">
        <v>1</v>
      </c>
      <c r="J355" s="388"/>
      <c r="K355" s="451" t="s">
        <v>1034</v>
      </c>
      <c r="L355" s="543"/>
      <c r="M355" s="475" t="str">
        <f>IFERROR(VLOOKUP($L355,Insumos!$D$2:$G$518,2,FALSE),"")</f>
        <v/>
      </c>
      <c r="N355" s="545"/>
      <c r="O355" s="476" t="str">
        <f>IFERROR(VLOOKUP($L355,Insumos!$D$2:$G$518,3,FALSE),"")</f>
        <v/>
      </c>
      <c r="P355" s="476" t="e">
        <f>+Tabla1[[#This Row],[Precio Unitario]]*Tabla1[[#This Row],[Cantidad de Insumos]]</f>
        <v>#VALUE!</v>
      </c>
      <c r="Q355" s="476" t="str">
        <f>IFERROR(VLOOKUP($L355,Insumos!$D$2:$G$518,4,FALSE),"")</f>
        <v/>
      </c>
      <c r="R355" s="475"/>
    </row>
    <row r="356" spans="2:18" s="514" customFormat="1" x14ac:dyDescent="0.25">
      <c r="B356" s="477" t="str">
        <f>IF(Tabla1[[#This Row],[Código_Actividad]]="","",CONCATENATE(Tabla1[[#This Row],[POA]],".",Tabla1[[#This Row],[SRS]],".",Tabla1[[#This Row],[AREA]],".",Tabla1[[#This Row],[TIPO]]))</f>
        <v/>
      </c>
      <c r="C356" s="477" t="str">
        <f>IF(Tabla1[[#This Row],[Código_Actividad]]="","",'Formulario PPGR1'!#REF!)</f>
        <v/>
      </c>
      <c r="D356" s="477" t="str">
        <f>IF(Tabla1[[#This Row],[Código_Actividad]]="","",'Formulario PPGR1'!#REF!)</f>
        <v/>
      </c>
      <c r="E356" s="477" t="str">
        <f>IF(Tabla1[[#This Row],[Código_Actividad]]="","",'Formulario PPGR1'!#REF!)</f>
        <v/>
      </c>
      <c r="F356" s="477" t="str">
        <f>IF(Tabla1[[#This Row],[Código_Actividad]]="","",'Formulario PPGR1'!#REF!)</f>
        <v/>
      </c>
      <c r="G356" s="386"/>
      <c r="H356" s="418" t="str">
        <f>IFERROR(VLOOKUP(Tabla1[[#This Row],[Código_Actividad]],'Formulario PPGR2'!$H$7:$I$1048576,2,FALSE),"")</f>
        <v/>
      </c>
      <c r="I356" s="453">
        <v>1</v>
      </c>
      <c r="J356" s="388"/>
      <c r="K356" s="451" t="s">
        <v>867</v>
      </c>
      <c r="L356" s="543"/>
      <c r="M356" s="475" t="str">
        <f>IFERROR(VLOOKUP($L356,Insumos!$D$2:$G$518,2,FALSE),"")</f>
        <v/>
      </c>
      <c r="N356" s="545"/>
      <c r="O356" s="476" t="str">
        <f>IFERROR(VLOOKUP($L356,Insumos!$D$2:$G$518,3,FALSE),"")</f>
        <v/>
      </c>
      <c r="P356" s="476" t="e">
        <f>+Tabla1[[#This Row],[Precio Unitario]]*Tabla1[[#This Row],[Cantidad de Insumos]]</f>
        <v>#VALUE!</v>
      </c>
      <c r="Q356" s="476" t="str">
        <f>IFERROR(VLOOKUP($L356,Insumos!$D$2:$G$518,4,FALSE),"")</f>
        <v/>
      </c>
      <c r="R356" s="475"/>
    </row>
    <row r="357" spans="2:18" s="514" customFormat="1" x14ac:dyDescent="0.25">
      <c r="B357" s="477" t="str">
        <f>IF(Tabla1[[#This Row],[Código_Actividad]]="","",CONCATENATE(Tabla1[[#This Row],[POA]],".",Tabla1[[#This Row],[SRS]],".",Tabla1[[#This Row],[AREA]],".",Tabla1[[#This Row],[TIPO]]))</f>
        <v/>
      </c>
      <c r="C357" s="477" t="str">
        <f>IF(Tabla1[[#This Row],[Código_Actividad]]="","",'Formulario PPGR1'!#REF!)</f>
        <v/>
      </c>
      <c r="D357" s="477" t="str">
        <f>IF(Tabla1[[#This Row],[Código_Actividad]]="","",'Formulario PPGR1'!#REF!)</f>
        <v/>
      </c>
      <c r="E357" s="477" t="str">
        <f>IF(Tabla1[[#This Row],[Código_Actividad]]="","",'Formulario PPGR1'!#REF!)</f>
        <v/>
      </c>
      <c r="F357" s="477" t="str">
        <f>IF(Tabla1[[#This Row],[Código_Actividad]]="","",'Formulario PPGR1'!#REF!)</f>
        <v/>
      </c>
      <c r="G357" s="386"/>
      <c r="H357" s="418" t="str">
        <f>IFERROR(VLOOKUP(Tabla1[[#This Row],[Código_Actividad]],'Formulario PPGR2'!$H$7:$I$1048576,2,FALSE),"")</f>
        <v/>
      </c>
      <c r="I357" s="453">
        <v>2</v>
      </c>
      <c r="J357" s="388"/>
      <c r="K357" s="451" t="str">
        <f>IFERROR(VLOOKUP($J357,[10]LSIns!$B$5:$C$45,2,FALSE),"")</f>
        <v/>
      </c>
      <c r="L357" s="543"/>
      <c r="M357" s="475" t="str">
        <f>IFERROR(VLOOKUP($L357,Insumos!$D$2:$G$518,2,FALSE),"")</f>
        <v/>
      </c>
      <c r="N357" s="545"/>
      <c r="O357" s="476" t="str">
        <f>IFERROR(VLOOKUP($L357,Insumos!$D$2:$G$518,3,FALSE),"")</f>
        <v/>
      </c>
      <c r="P357" s="476" t="e">
        <f>+Tabla1[[#This Row],[Precio Unitario]]*Tabla1[[#This Row],[Cantidad de Insumos]]</f>
        <v>#VALUE!</v>
      </c>
      <c r="Q357" s="476" t="str">
        <f>IFERROR(VLOOKUP($L357,Insumos!$D$2:$G$518,4,FALSE),"")</f>
        <v/>
      </c>
      <c r="R357" s="475"/>
    </row>
    <row r="358" spans="2:18" s="514" customFormat="1" x14ac:dyDescent="0.25">
      <c r="B358" s="477" t="str">
        <f>IF(Tabla1[[#This Row],[Código_Actividad]]="","",CONCATENATE(Tabla1[[#This Row],[POA]],".",Tabla1[[#This Row],[SRS]],".",Tabla1[[#This Row],[AREA]],".",Tabla1[[#This Row],[TIPO]]))</f>
        <v/>
      </c>
      <c r="C358" s="477" t="str">
        <f>IF(Tabla1[[#This Row],[Código_Actividad]]="","",'Formulario PPGR1'!#REF!)</f>
        <v/>
      </c>
      <c r="D358" s="477" t="str">
        <f>IF(Tabla1[[#This Row],[Código_Actividad]]="","",'Formulario PPGR1'!#REF!)</f>
        <v/>
      </c>
      <c r="E358" s="477" t="str">
        <f>IF(Tabla1[[#This Row],[Código_Actividad]]="","",'Formulario PPGR1'!#REF!)</f>
        <v/>
      </c>
      <c r="F358" s="477" t="str">
        <f>IF(Tabla1[[#This Row],[Código_Actividad]]="","",'Formulario PPGR1'!#REF!)</f>
        <v/>
      </c>
      <c r="G358" s="386"/>
      <c r="H358" s="418" t="str">
        <f>IFERROR(VLOOKUP(Tabla1[[#This Row],[Código_Actividad]],'Formulario PPGR2'!$H$7:$I$1048576,2,FALSE),"")</f>
        <v/>
      </c>
      <c r="I358" s="453">
        <v>2</v>
      </c>
      <c r="J358" s="388"/>
      <c r="K358" s="451" t="str">
        <f>IFERROR(VLOOKUP($J358,[10]LSIns!$B$5:$C$45,2,FALSE),"")</f>
        <v/>
      </c>
      <c r="L358" s="543"/>
      <c r="M358" s="475" t="str">
        <f>IFERROR(VLOOKUP($L358,Insumos!$D$2:$G$518,2,FALSE),"")</f>
        <v/>
      </c>
      <c r="N358" s="545"/>
      <c r="O358" s="476" t="str">
        <f>IFERROR(VLOOKUP($L358,Insumos!$D$2:$G$518,3,FALSE),"")</f>
        <v/>
      </c>
      <c r="P358" s="476" t="e">
        <f>+Tabla1[[#This Row],[Precio Unitario]]*Tabla1[[#This Row],[Cantidad de Insumos]]</f>
        <v>#VALUE!</v>
      </c>
      <c r="Q358" s="476" t="str">
        <f>IFERROR(VLOOKUP($L358,Insumos!$D$2:$G$518,4,FALSE),"")</f>
        <v/>
      </c>
      <c r="R358" s="475"/>
    </row>
    <row r="359" spans="2:18" s="514" customFormat="1" x14ac:dyDescent="0.25">
      <c r="B359" s="477" t="str">
        <f>IF(Tabla1[[#This Row],[Código_Actividad]]="","",CONCATENATE(Tabla1[[#This Row],[POA]],".",Tabla1[[#This Row],[SRS]],".",Tabla1[[#This Row],[AREA]],".",Tabla1[[#This Row],[TIPO]]))</f>
        <v/>
      </c>
      <c r="C359" s="477" t="str">
        <f>IF(Tabla1[[#This Row],[Código_Actividad]]="","",'Formulario PPGR1'!#REF!)</f>
        <v/>
      </c>
      <c r="D359" s="477" t="str">
        <f>IF(Tabla1[[#This Row],[Código_Actividad]]="","",'Formulario PPGR1'!#REF!)</f>
        <v/>
      </c>
      <c r="E359" s="477" t="str">
        <f>IF(Tabla1[[#This Row],[Código_Actividad]]="","",'Formulario PPGR1'!#REF!)</f>
        <v/>
      </c>
      <c r="F359" s="477" t="str">
        <f>IF(Tabla1[[#This Row],[Código_Actividad]]="","",'Formulario PPGR1'!#REF!)</f>
        <v/>
      </c>
      <c r="G359" s="386"/>
      <c r="H359" s="418" t="str">
        <f>IFERROR(VLOOKUP(Tabla1[[#This Row],[Código_Actividad]],'Formulario PPGR2'!$H$7:$I$1048576,2,FALSE),"")</f>
        <v/>
      </c>
      <c r="I359" s="453">
        <v>2</v>
      </c>
      <c r="J359" s="388"/>
      <c r="K359" s="451" t="str">
        <f>IFERROR(VLOOKUP($J359,[10]LSIns!$B$5:$C$45,2,FALSE),"")</f>
        <v/>
      </c>
      <c r="L359" s="543"/>
      <c r="M359" s="475" t="str">
        <f>IFERROR(VLOOKUP($L359,Insumos!$D$2:$G$518,2,FALSE),"")</f>
        <v/>
      </c>
      <c r="N359" s="545"/>
      <c r="O359" s="476" t="str">
        <f>IFERROR(VLOOKUP($L359,Insumos!$D$2:$G$518,3,FALSE),"")</f>
        <v/>
      </c>
      <c r="P359" s="476" t="e">
        <f>+Tabla1[[#This Row],[Precio Unitario]]*Tabla1[[#This Row],[Cantidad de Insumos]]</f>
        <v>#VALUE!</v>
      </c>
      <c r="Q359" s="476" t="str">
        <f>IFERROR(VLOOKUP($L359,Insumos!$D$2:$G$518,4,FALSE),"")</f>
        <v/>
      </c>
      <c r="R359" s="475"/>
    </row>
    <row r="360" spans="2:18" s="514" customFormat="1" x14ac:dyDescent="0.25">
      <c r="B360" s="477" t="str">
        <f>IF(Tabla1[[#This Row],[Código_Actividad]]="","",CONCATENATE(Tabla1[[#This Row],[POA]],".",Tabla1[[#This Row],[SRS]],".",Tabla1[[#This Row],[AREA]],".",Tabla1[[#This Row],[TIPO]]))</f>
        <v/>
      </c>
      <c r="C360" s="477" t="str">
        <f>IF(Tabla1[[#This Row],[Código_Actividad]]="","",'Formulario PPGR1'!#REF!)</f>
        <v/>
      </c>
      <c r="D360" s="477" t="str">
        <f>IF(Tabla1[[#This Row],[Código_Actividad]]="","",'Formulario PPGR1'!#REF!)</f>
        <v/>
      </c>
      <c r="E360" s="477" t="str">
        <f>IF(Tabla1[[#This Row],[Código_Actividad]]="","",'Formulario PPGR1'!#REF!)</f>
        <v/>
      </c>
      <c r="F360" s="477" t="str">
        <f>IF(Tabla1[[#This Row],[Código_Actividad]]="","",'Formulario PPGR1'!#REF!)</f>
        <v/>
      </c>
      <c r="G360" s="386"/>
      <c r="H360" s="418" t="str">
        <f>IFERROR(VLOOKUP(Tabla1[[#This Row],[Código_Actividad]],'Formulario PPGR2'!$H$7:$I$1048576,2,FALSE),"")</f>
        <v/>
      </c>
      <c r="I360" s="453">
        <v>2</v>
      </c>
      <c r="J360" s="388"/>
      <c r="K360" s="451" t="str">
        <f>IFERROR(VLOOKUP($J360,[10]LSIns!$B$5:$C$45,2,FALSE),"")</f>
        <v/>
      </c>
      <c r="L360" s="543"/>
      <c r="M360" s="475" t="str">
        <f>IFERROR(VLOOKUP($L360,Insumos!$D$2:$G$518,2,FALSE),"")</f>
        <v/>
      </c>
      <c r="N360" s="545"/>
      <c r="O360" s="476" t="str">
        <f>IFERROR(VLOOKUP($L360,Insumos!$D$2:$G$518,3,FALSE),"")</f>
        <v/>
      </c>
      <c r="P360" s="476" t="e">
        <f>+Tabla1[[#This Row],[Precio Unitario]]*Tabla1[[#This Row],[Cantidad de Insumos]]</f>
        <v>#VALUE!</v>
      </c>
      <c r="Q360" s="476" t="str">
        <f>IFERROR(VLOOKUP($L360,Insumos!$D$2:$G$518,4,FALSE),"")</f>
        <v/>
      </c>
      <c r="R360" s="475"/>
    </row>
    <row r="361" spans="2:18" s="514" customFormat="1" x14ac:dyDescent="0.25">
      <c r="B361" s="477" t="str">
        <f>IF(Tabla1[[#This Row],[Código_Actividad]]="","",CONCATENATE(Tabla1[[#This Row],[POA]],".",Tabla1[[#This Row],[SRS]],".",Tabla1[[#This Row],[AREA]],".",Tabla1[[#This Row],[TIPO]]))</f>
        <v/>
      </c>
      <c r="C361" s="477" t="str">
        <f>IF(Tabla1[[#This Row],[Código_Actividad]]="","",'Formulario PPGR1'!#REF!)</f>
        <v/>
      </c>
      <c r="D361" s="477" t="str">
        <f>IF(Tabla1[[#This Row],[Código_Actividad]]="","",'Formulario PPGR1'!#REF!)</f>
        <v/>
      </c>
      <c r="E361" s="477" t="str">
        <f>IF(Tabla1[[#This Row],[Código_Actividad]]="","",'Formulario PPGR1'!#REF!)</f>
        <v/>
      </c>
      <c r="F361" s="477" t="str">
        <f>IF(Tabla1[[#This Row],[Código_Actividad]]="","",'Formulario PPGR1'!#REF!)</f>
        <v/>
      </c>
      <c r="G361" s="386"/>
      <c r="H361" s="418" t="str">
        <f>IFERROR(VLOOKUP(Tabla1[[#This Row],[Código_Actividad]],'Formulario PPGR2'!$H$7:$I$1048576,2,FALSE),"")</f>
        <v/>
      </c>
      <c r="I361" s="453">
        <v>2</v>
      </c>
      <c r="J361" s="388"/>
      <c r="K361" s="451" t="str">
        <f>IFERROR(VLOOKUP($J361,[10]LSIns!$B$5:$C$45,2,FALSE),"")</f>
        <v/>
      </c>
      <c r="L361" s="543"/>
      <c r="M361" s="475" t="str">
        <f>IFERROR(VLOOKUP($L361,Insumos!$D$2:$G$518,2,FALSE),"")</f>
        <v/>
      </c>
      <c r="N361" s="545"/>
      <c r="O361" s="476" t="str">
        <f>IFERROR(VLOOKUP($L361,Insumos!$D$2:$G$518,3,FALSE),"")</f>
        <v/>
      </c>
      <c r="P361" s="476" t="e">
        <f>+Tabla1[[#This Row],[Precio Unitario]]*Tabla1[[#This Row],[Cantidad de Insumos]]</f>
        <v>#VALUE!</v>
      </c>
      <c r="Q361" s="476" t="str">
        <f>IFERROR(VLOOKUP($L361,Insumos!$D$2:$G$518,4,FALSE),"")</f>
        <v/>
      </c>
      <c r="R361" s="475"/>
    </row>
    <row r="362" spans="2:18" s="514" customFormat="1" x14ac:dyDescent="0.25">
      <c r="B362" s="477" t="str">
        <f>IF(Tabla1[[#This Row],[Código_Actividad]]="","",CONCATENATE(Tabla1[[#This Row],[POA]],".",Tabla1[[#This Row],[SRS]],".",Tabla1[[#This Row],[AREA]],".",Tabla1[[#This Row],[TIPO]]))</f>
        <v/>
      </c>
      <c r="C362" s="477" t="str">
        <f>IF(Tabla1[[#This Row],[Código_Actividad]]="","",'Formulario PPGR1'!#REF!)</f>
        <v/>
      </c>
      <c r="D362" s="477" t="str">
        <f>IF(Tabla1[[#This Row],[Código_Actividad]]="","",'Formulario PPGR1'!#REF!)</f>
        <v/>
      </c>
      <c r="E362" s="477" t="str">
        <f>IF(Tabla1[[#This Row],[Código_Actividad]]="","",'Formulario PPGR1'!#REF!)</f>
        <v/>
      </c>
      <c r="F362" s="477" t="str">
        <f>IF(Tabla1[[#This Row],[Código_Actividad]]="","",'Formulario PPGR1'!#REF!)</f>
        <v/>
      </c>
      <c r="G362" s="386"/>
      <c r="H362" s="418" t="str">
        <f>IFERROR(VLOOKUP(Tabla1[[#This Row],[Código_Actividad]],'Formulario PPGR2'!$H$7:$I$1048576,2,FALSE),"")</f>
        <v/>
      </c>
      <c r="I362" s="453">
        <v>2</v>
      </c>
      <c r="J362" s="388"/>
      <c r="K362" s="451" t="str">
        <f>IFERROR(VLOOKUP($J362,[10]LSIns!$B$5:$C$45,2,FALSE),"")</f>
        <v/>
      </c>
      <c r="L362" s="543"/>
      <c r="M362" s="475" t="str">
        <f>IFERROR(VLOOKUP($L362,Insumos!$D$2:$G$518,2,FALSE),"")</f>
        <v/>
      </c>
      <c r="N362" s="545"/>
      <c r="O362" s="476" t="str">
        <f>IFERROR(VLOOKUP($L362,Insumos!$D$2:$G$518,3,FALSE),"")</f>
        <v/>
      </c>
      <c r="P362" s="476" t="e">
        <f>+Tabla1[[#This Row],[Precio Unitario]]*Tabla1[[#This Row],[Cantidad de Insumos]]</f>
        <v>#VALUE!</v>
      </c>
      <c r="Q362" s="476" t="str">
        <f>IFERROR(VLOOKUP($L362,Insumos!$D$2:$G$518,4,FALSE),"")</f>
        <v/>
      </c>
      <c r="R362" s="475"/>
    </row>
    <row r="363" spans="2:18" s="514" customFormat="1" x14ac:dyDescent="0.25">
      <c r="B363" s="477" t="str">
        <f>IF(Tabla1[[#This Row],[Código_Actividad]]="","",CONCATENATE(Tabla1[[#This Row],[POA]],".",Tabla1[[#This Row],[SRS]],".",Tabla1[[#This Row],[AREA]],".",Tabla1[[#This Row],[TIPO]]))</f>
        <v/>
      </c>
      <c r="C363" s="477" t="str">
        <f>IF(Tabla1[[#This Row],[Código_Actividad]]="","",'Formulario PPGR1'!#REF!)</f>
        <v/>
      </c>
      <c r="D363" s="477" t="str">
        <f>IF(Tabla1[[#This Row],[Código_Actividad]]="","",'Formulario PPGR1'!#REF!)</f>
        <v/>
      </c>
      <c r="E363" s="477" t="str">
        <f>IF(Tabla1[[#This Row],[Código_Actividad]]="","",'Formulario PPGR1'!#REF!)</f>
        <v/>
      </c>
      <c r="F363" s="477" t="str">
        <f>IF(Tabla1[[#This Row],[Código_Actividad]]="","",'Formulario PPGR1'!#REF!)</f>
        <v/>
      </c>
      <c r="G363" s="386"/>
      <c r="H363" s="418" t="str">
        <f>IFERROR(VLOOKUP(Tabla1[[#This Row],[Código_Actividad]],'Formulario PPGR2'!$H$7:$I$1048576,2,FALSE),"")</f>
        <v/>
      </c>
      <c r="I363" s="453" t="str">
        <f>IFERROR(VLOOKUP([10]!Tabla1[[#This Row],[Código_Actividad]],[10]!Tabla2[[Código]:[Total de Acciones ]],15,FALSE),"")</f>
        <v/>
      </c>
      <c r="J363" s="388"/>
      <c r="K363" s="451" t="str">
        <f>IFERROR(VLOOKUP($J363,[10]LSIns!$B$5:$C$45,2,FALSE),"")</f>
        <v/>
      </c>
      <c r="L363" s="543"/>
      <c r="M363" s="475" t="str">
        <f>IFERROR(VLOOKUP($L363,Insumos!$D$2:$G$518,2,FALSE),"")</f>
        <v/>
      </c>
      <c r="N363" s="545"/>
      <c r="O363" s="476" t="str">
        <f>IFERROR(VLOOKUP($L363,Insumos!$D$2:$G$518,3,FALSE),"")</f>
        <v/>
      </c>
      <c r="P363" s="476" t="e">
        <f>+Tabla1[[#This Row],[Precio Unitario]]*Tabla1[[#This Row],[Cantidad de Insumos]]</f>
        <v>#VALUE!</v>
      </c>
      <c r="Q363" s="476" t="str">
        <f>IFERROR(VLOOKUP($L363,Insumos!$D$2:$G$518,4,FALSE),"")</f>
        <v/>
      </c>
      <c r="R363" s="475"/>
    </row>
    <row r="364" spans="2:18" s="514" customFormat="1" x14ac:dyDescent="0.25">
      <c r="B364" s="477" t="str">
        <f>IF(Tabla1[[#This Row],[Código_Actividad]]="","",CONCATENATE(Tabla1[[#This Row],[POA]],".",Tabla1[[#This Row],[SRS]],".",Tabla1[[#This Row],[AREA]],".",Tabla1[[#This Row],[TIPO]]))</f>
        <v/>
      </c>
      <c r="C364" s="477" t="str">
        <f>IF(Tabla1[[#This Row],[Código_Actividad]]="","",'Formulario PPGR1'!#REF!)</f>
        <v/>
      </c>
      <c r="D364" s="477" t="str">
        <f>IF(Tabla1[[#This Row],[Código_Actividad]]="","",'Formulario PPGR1'!#REF!)</f>
        <v/>
      </c>
      <c r="E364" s="477" t="str">
        <f>IF(Tabla1[[#This Row],[Código_Actividad]]="","",'Formulario PPGR1'!#REF!)</f>
        <v/>
      </c>
      <c r="F364" s="477" t="str">
        <f>IF(Tabla1[[#This Row],[Código_Actividad]]="","",'Formulario PPGR1'!#REF!)</f>
        <v/>
      </c>
      <c r="G364" s="386"/>
      <c r="H364" s="418" t="str">
        <f>IFERROR(VLOOKUP(Tabla1[[#This Row],[Código_Actividad]],'Formulario PPGR2'!$H$7:$I$1048576,2,FALSE),"")</f>
        <v/>
      </c>
      <c r="I364" s="453">
        <v>9</v>
      </c>
      <c r="J364" s="388"/>
      <c r="K364" s="451" t="str">
        <f>IFERROR(VLOOKUP($J364,[10]LSIns!$B$5:$C$45,2,FALSE),"")</f>
        <v/>
      </c>
      <c r="L364" s="543"/>
      <c r="M364" s="475" t="str">
        <f>IFERROR(VLOOKUP($L364,Insumos!$D$2:$G$518,2,FALSE),"")</f>
        <v/>
      </c>
      <c r="N364" s="545"/>
      <c r="O364" s="476" t="str">
        <f>IFERROR(VLOOKUP($L364,Insumos!$D$2:$G$518,3,FALSE),"")</f>
        <v/>
      </c>
      <c r="P364" s="476" t="e">
        <f>+Tabla1[[#This Row],[Precio Unitario]]*Tabla1[[#This Row],[Cantidad de Insumos]]</f>
        <v>#VALUE!</v>
      </c>
      <c r="Q364" s="476" t="str">
        <f>IFERROR(VLOOKUP($L364,Insumos!$D$2:$G$518,4,FALSE),"")</f>
        <v/>
      </c>
      <c r="R364" s="475"/>
    </row>
    <row r="365" spans="2:18" s="514" customFormat="1" x14ac:dyDescent="0.25">
      <c r="B365" s="477" t="str">
        <f>IF(Tabla1[[#This Row],[Código_Actividad]]="","",CONCATENATE(Tabla1[[#This Row],[POA]],".",Tabla1[[#This Row],[SRS]],".",Tabla1[[#This Row],[AREA]],".",Tabla1[[#This Row],[TIPO]]))</f>
        <v/>
      </c>
      <c r="C365" s="477" t="str">
        <f>IF(Tabla1[[#This Row],[Código_Actividad]]="","",'Formulario PPGR1'!#REF!)</f>
        <v/>
      </c>
      <c r="D365" s="477" t="str">
        <f>IF(Tabla1[[#This Row],[Código_Actividad]]="","",'Formulario PPGR1'!#REF!)</f>
        <v/>
      </c>
      <c r="E365" s="477" t="str">
        <f>IF(Tabla1[[#This Row],[Código_Actividad]]="","",'Formulario PPGR1'!#REF!)</f>
        <v/>
      </c>
      <c r="F365" s="477" t="str">
        <f>IF(Tabla1[[#This Row],[Código_Actividad]]="","",'Formulario PPGR1'!#REF!)</f>
        <v/>
      </c>
      <c r="G365" s="386"/>
      <c r="H365" s="418" t="str">
        <f>IFERROR(VLOOKUP(Tabla1[[#This Row],[Código_Actividad]],'Formulario PPGR2'!$H$7:$I$1048576,2,FALSE),"")</f>
        <v/>
      </c>
      <c r="I365" s="453">
        <v>9</v>
      </c>
      <c r="J365" s="388"/>
      <c r="K365" s="451" t="str">
        <f>IFERROR(VLOOKUP($J365,[10]LSIns!$B$5:$C$45,2,FALSE),"")</f>
        <v/>
      </c>
      <c r="L365" s="543"/>
      <c r="M365" s="475" t="str">
        <f>IFERROR(VLOOKUP($L365,Insumos!$D$2:$G$518,2,FALSE),"")</f>
        <v/>
      </c>
      <c r="N365" s="545"/>
      <c r="O365" s="476" t="str">
        <f>IFERROR(VLOOKUP($L365,Insumos!$D$2:$G$518,3,FALSE),"")</f>
        <v/>
      </c>
      <c r="P365" s="476" t="e">
        <f>+Tabla1[[#This Row],[Precio Unitario]]*Tabla1[[#This Row],[Cantidad de Insumos]]</f>
        <v>#VALUE!</v>
      </c>
      <c r="Q365" s="476" t="str">
        <f>IFERROR(VLOOKUP($L365,Insumos!$D$2:$G$518,4,FALSE),"")</f>
        <v/>
      </c>
      <c r="R365" s="475"/>
    </row>
    <row r="366" spans="2:18" s="514" customFormat="1" x14ac:dyDescent="0.25">
      <c r="B366" s="477" t="str">
        <f>IF(Tabla1[[#This Row],[Código_Actividad]]="","",CONCATENATE(Tabla1[[#This Row],[POA]],".",Tabla1[[#This Row],[SRS]],".",Tabla1[[#This Row],[AREA]],".",Tabla1[[#This Row],[TIPO]]))</f>
        <v/>
      </c>
      <c r="C366" s="477" t="str">
        <f>IF(Tabla1[[#This Row],[Código_Actividad]]="","",'Formulario PPGR1'!#REF!)</f>
        <v/>
      </c>
      <c r="D366" s="477" t="str">
        <f>IF(Tabla1[[#This Row],[Código_Actividad]]="","",'Formulario PPGR1'!#REF!)</f>
        <v/>
      </c>
      <c r="E366" s="477" t="str">
        <f>IF(Tabla1[[#This Row],[Código_Actividad]]="","",'Formulario PPGR1'!#REF!)</f>
        <v/>
      </c>
      <c r="F366" s="477" t="str">
        <f>IF(Tabla1[[#This Row],[Código_Actividad]]="","",'Formulario PPGR1'!#REF!)</f>
        <v/>
      </c>
      <c r="G366" s="386"/>
      <c r="H366" s="418" t="str">
        <f>IFERROR(VLOOKUP(Tabla1[[#This Row],[Código_Actividad]],'Formulario PPGR2'!$H$7:$I$1048576,2,FALSE),"")</f>
        <v/>
      </c>
      <c r="I366" s="453">
        <v>9</v>
      </c>
      <c r="J366" s="388"/>
      <c r="K366" s="451" t="str">
        <f>IFERROR(VLOOKUP($J366,[10]LSIns!$B$5:$C$45,2,FALSE),"")</f>
        <v/>
      </c>
      <c r="L366" s="543"/>
      <c r="M366" s="475" t="str">
        <f>IFERROR(VLOOKUP($L366,Insumos!$D$2:$G$518,2,FALSE),"")</f>
        <v/>
      </c>
      <c r="N366" s="545"/>
      <c r="O366" s="476" t="str">
        <f>IFERROR(VLOOKUP($L366,Insumos!$D$2:$G$518,3,FALSE),"")</f>
        <v/>
      </c>
      <c r="P366" s="476" t="e">
        <f>+Tabla1[[#This Row],[Precio Unitario]]*Tabla1[[#This Row],[Cantidad de Insumos]]</f>
        <v>#VALUE!</v>
      </c>
      <c r="Q366" s="476" t="str">
        <f>IFERROR(VLOOKUP($L366,Insumos!$D$2:$G$518,4,FALSE),"")</f>
        <v/>
      </c>
      <c r="R366" s="475"/>
    </row>
    <row r="367" spans="2:18" s="514" customFormat="1" x14ac:dyDescent="0.25">
      <c r="B367" s="477" t="str">
        <f>IF(Tabla1[[#This Row],[Código_Actividad]]="","",CONCATENATE(Tabla1[[#This Row],[POA]],".",Tabla1[[#This Row],[SRS]],".",Tabla1[[#This Row],[AREA]],".",Tabla1[[#This Row],[TIPO]]))</f>
        <v/>
      </c>
      <c r="C367" s="477" t="str">
        <f>IF(Tabla1[[#This Row],[Código_Actividad]]="","",'Formulario PPGR1'!#REF!)</f>
        <v/>
      </c>
      <c r="D367" s="477" t="str">
        <f>IF(Tabla1[[#This Row],[Código_Actividad]]="","",'Formulario PPGR1'!#REF!)</f>
        <v/>
      </c>
      <c r="E367" s="477" t="str">
        <f>IF(Tabla1[[#This Row],[Código_Actividad]]="","",'Formulario PPGR1'!#REF!)</f>
        <v/>
      </c>
      <c r="F367" s="477" t="str">
        <f>IF(Tabla1[[#This Row],[Código_Actividad]]="","",'Formulario PPGR1'!#REF!)</f>
        <v/>
      </c>
      <c r="G367" s="386"/>
      <c r="H367" s="418" t="str">
        <f>IFERROR(VLOOKUP(Tabla1[[#This Row],[Código_Actividad]],'Formulario PPGR2'!$H$7:$I$1048576,2,FALSE),"")</f>
        <v/>
      </c>
      <c r="I367" s="453">
        <v>11</v>
      </c>
      <c r="J367" s="388"/>
      <c r="K367" s="451" t="str">
        <f>IFERROR(VLOOKUP($J367,[10]LSIns!$B$5:$C$45,2,FALSE),"")</f>
        <v/>
      </c>
      <c r="L367" s="543"/>
      <c r="M367" s="475" t="str">
        <f>IFERROR(VLOOKUP($L367,Insumos!$D$2:$G$518,2,FALSE),"")</f>
        <v/>
      </c>
      <c r="N367" s="545"/>
      <c r="O367" s="476" t="str">
        <f>IFERROR(VLOOKUP($L367,Insumos!$D$2:$G$518,3,FALSE),"")</f>
        <v/>
      </c>
      <c r="P367" s="476" t="e">
        <f>+Tabla1[[#This Row],[Precio Unitario]]*Tabla1[[#This Row],[Cantidad de Insumos]]</f>
        <v>#VALUE!</v>
      </c>
      <c r="Q367" s="476" t="str">
        <f>IFERROR(VLOOKUP($L367,Insumos!$D$2:$G$518,4,FALSE),"")</f>
        <v/>
      </c>
      <c r="R367" s="475"/>
    </row>
    <row r="368" spans="2:18" s="514" customFormat="1" x14ac:dyDescent="0.25">
      <c r="B368" s="477" t="str">
        <f>IF(Tabla1[[#This Row],[Código_Actividad]]="","",CONCATENATE(Tabla1[[#This Row],[POA]],".",Tabla1[[#This Row],[SRS]],".",Tabla1[[#This Row],[AREA]],".",Tabla1[[#This Row],[TIPO]]))</f>
        <v/>
      </c>
      <c r="C368" s="477" t="str">
        <f>IF(Tabla1[[#This Row],[Código_Actividad]]="","",'Formulario PPGR1'!#REF!)</f>
        <v/>
      </c>
      <c r="D368" s="477" t="str">
        <f>IF(Tabla1[[#This Row],[Código_Actividad]]="","",'Formulario PPGR1'!#REF!)</f>
        <v/>
      </c>
      <c r="E368" s="477" t="str">
        <f>IF(Tabla1[[#This Row],[Código_Actividad]]="","",'Formulario PPGR1'!#REF!)</f>
        <v/>
      </c>
      <c r="F368" s="477" t="str">
        <f>IF(Tabla1[[#This Row],[Código_Actividad]]="","",'Formulario PPGR1'!#REF!)</f>
        <v/>
      </c>
      <c r="G368" s="386"/>
      <c r="H368" s="418" t="str">
        <f>IFERROR(VLOOKUP(Tabla1[[#This Row],[Código_Actividad]],'Formulario PPGR2'!$H$7:$I$1048576,2,FALSE),"")</f>
        <v/>
      </c>
      <c r="I368" s="453">
        <v>11</v>
      </c>
      <c r="J368" s="388"/>
      <c r="K368" s="451" t="str">
        <f>IFERROR(VLOOKUP($J368,[10]LSIns!$B$5:$C$45,2,FALSE),"")</f>
        <v/>
      </c>
      <c r="L368" s="543"/>
      <c r="M368" s="475" t="str">
        <f>IFERROR(VLOOKUP($L368,Insumos!$D$2:$G$518,2,FALSE),"")</f>
        <v/>
      </c>
      <c r="N368" s="545"/>
      <c r="O368" s="476" t="str">
        <f>IFERROR(VLOOKUP($L368,Insumos!$D$2:$G$518,3,FALSE),"")</f>
        <v/>
      </c>
      <c r="P368" s="476" t="e">
        <f>+Tabla1[[#This Row],[Precio Unitario]]*Tabla1[[#This Row],[Cantidad de Insumos]]</f>
        <v>#VALUE!</v>
      </c>
      <c r="Q368" s="476" t="str">
        <f>IFERROR(VLOOKUP($L368,Insumos!$D$2:$G$518,4,FALSE),"")</f>
        <v/>
      </c>
      <c r="R368" s="475"/>
    </row>
    <row r="369" spans="2:18" s="514" customFormat="1" x14ac:dyDescent="0.25">
      <c r="B369" s="477" t="str">
        <f>IF(Tabla1[[#This Row],[Código_Actividad]]="","",CONCATENATE(Tabla1[[#This Row],[POA]],".",Tabla1[[#This Row],[SRS]],".",Tabla1[[#This Row],[AREA]],".",Tabla1[[#This Row],[TIPO]]))</f>
        <v/>
      </c>
      <c r="C369" s="477" t="str">
        <f>IF(Tabla1[[#This Row],[Código_Actividad]]="","",'Formulario PPGR1'!#REF!)</f>
        <v/>
      </c>
      <c r="D369" s="477" t="str">
        <f>IF(Tabla1[[#This Row],[Código_Actividad]]="","",'Formulario PPGR1'!#REF!)</f>
        <v/>
      </c>
      <c r="E369" s="477" t="str">
        <f>IF(Tabla1[[#This Row],[Código_Actividad]]="","",'Formulario PPGR1'!#REF!)</f>
        <v/>
      </c>
      <c r="F369" s="477" t="str">
        <f>IF(Tabla1[[#This Row],[Código_Actividad]]="","",'Formulario PPGR1'!#REF!)</f>
        <v/>
      </c>
      <c r="G369" s="386"/>
      <c r="H369" s="418" t="str">
        <f>IFERROR(VLOOKUP(Tabla1[[#This Row],[Código_Actividad]],'Formulario PPGR2'!$H$7:$I$1048576,2,FALSE),"")</f>
        <v/>
      </c>
      <c r="I369" s="453">
        <v>11</v>
      </c>
      <c r="J369" s="388"/>
      <c r="K369" s="451" t="str">
        <f>IFERROR(VLOOKUP($J369,[10]LSIns!$B$5:$C$45,2,FALSE),"")</f>
        <v/>
      </c>
      <c r="L369" s="543"/>
      <c r="M369" s="475" t="str">
        <f>IFERROR(VLOOKUP($L369,Insumos!$D$2:$G$518,2,FALSE),"")</f>
        <v/>
      </c>
      <c r="N369" s="545"/>
      <c r="O369" s="476" t="str">
        <f>IFERROR(VLOOKUP($L369,Insumos!$D$2:$G$518,3,FALSE),"")</f>
        <v/>
      </c>
      <c r="P369" s="476" t="e">
        <f>+Tabla1[[#This Row],[Precio Unitario]]*Tabla1[[#This Row],[Cantidad de Insumos]]</f>
        <v>#VALUE!</v>
      </c>
      <c r="Q369" s="476" t="str">
        <f>IFERROR(VLOOKUP($L369,Insumos!$D$2:$G$518,4,FALSE),"")</f>
        <v/>
      </c>
      <c r="R369" s="475"/>
    </row>
    <row r="370" spans="2:18" s="514" customFormat="1" x14ac:dyDescent="0.25">
      <c r="B370" s="477" t="str">
        <f>IF(Tabla1[[#This Row],[Código_Actividad]]="","",CONCATENATE(Tabla1[[#This Row],[POA]],".",Tabla1[[#This Row],[SRS]],".",Tabla1[[#This Row],[AREA]],".",Tabla1[[#This Row],[TIPO]]))</f>
        <v/>
      </c>
      <c r="C370" s="477" t="str">
        <f>IF(Tabla1[[#This Row],[Código_Actividad]]="","",'Formulario PPGR1'!#REF!)</f>
        <v/>
      </c>
      <c r="D370" s="477" t="str">
        <f>IF(Tabla1[[#This Row],[Código_Actividad]]="","",'Formulario PPGR1'!#REF!)</f>
        <v/>
      </c>
      <c r="E370" s="477" t="str">
        <f>IF(Tabla1[[#This Row],[Código_Actividad]]="","",'Formulario PPGR1'!#REF!)</f>
        <v/>
      </c>
      <c r="F370" s="477" t="str">
        <f>IF(Tabla1[[#This Row],[Código_Actividad]]="","",'Formulario PPGR1'!#REF!)</f>
        <v/>
      </c>
      <c r="G370" s="386"/>
      <c r="H370" s="418" t="str">
        <f>IFERROR(VLOOKUP(Tabla1[[#This Row],[Código_Actividad]],'Formulario PPGR2'!$H$7:$I$1048576,2,FALSE),"")</f>
        <v/>
      </c>
      <c r="I370" s="453">
        <v>11</v>
      </c>
      <c r="J370" s="388"/>
      <c r="K370" s="451" t="str">
        <f>IFERROR(VLOOKUP($J370,[10]LSIns!$B$5:$C$45,2,FALSE),"")</f>
        <v/>
      </c>
      <c r="L370" s="543"/>
      <c r="M370" s="475" t="str">
        <f>IFERROR(VLOOKUP($L370,Insumos!$D$2:$G$518,2,FALSE),"")</f>
        <v/>
      </c>
      <c r="N370" s="545"/>
      <c r="O370" s="476" t="str">
        <f>IFERROR(VLOOKUP($L370,Insumos!$D$2:$G$518,3,FALSE),"")</f>
        <v/>
      </c>
      <c r="P370" s="476" t="e">
        <f>+Tabla1[[#This Row],[Precio Unitario]]*Tabla1[[#This Row],[Cantidad de Insumos]]</f>
        <v>#VALUE!</v>
      </c>
      <c r="Q370" s="476" t="str">
        <f>IFERROR(VLOOKUP($L370,Insumos!$D$2:$G$518,4,FALSE),"")</f>
        <v/>
      </c>
      <c r="R370" s="475"/>
    </row>
    <row r="371" spans="2:18" s="514" customFormat="1" x14ac:dyDescent="0.25">
      <c r="B371" s="477" t="str">
        <f>IF(Tabla1[[#This Row],[Código_Actividad]]="","",CONCATENATE(Tabla1[[#This Row],[POA]],".",Tabla1[[#This Row],[SRS]],".",Tabla1[[#This Row],[AREA]],".",Tabla1[[#This Row],[TIPO]]))</f>
        <v/>
      </c>
      <c r="C371" s="477" t="str">
        <f>IF(Tabla1[[#This Row],[Código_Actividad]]="","",'Formulario PPGR1'!#REF!)</f>
        <v/>
      </c>
      <c r="D371" s="477" t="str">
        <f>IF(Tabla1[[#This Row],[Código_Actividad]]="","",'Formulario PPGR1'!#REF!)</f>
        <v/>
      </c>
      <c r="E371" s="477" t="str">
        <f>IF(Tabla1[[#This Row],[Código_Actividad]]="","",'Formulario PPGR1'!#REF!)</f>
        <v/>
      </c>
      <c r="F371" s="477" t="str">
        <f>IF(Tabla1[[#This Row],[Código_Actividad]]="","",'Formulario PPGR1'!#REF!)</f>
        <v/>
      </c>
      <c r="G371" s="386"/>
      <c r="H371" s="418" t="str">
        <f>IFERROR(VLOOKUP(Tabla1[[#This Row],[Código_Actividad]],'Formulario PPGR2'!$H$7:$I$1048576,2,FALSE),"")</f>
        <v/>
      </c>
      <c r="I371" s="453">
        <v>11</v>
      </c>
      <c r="J371" s="388"/>
      <c r="K371" s="451" t="str">
        <f>IFERROR(VLOOKUP($J371,[10]LSIns!$B$5:$C$45,2,FALSE),"")</f>
        <v/>
      </c>
      <c r="L371" s="543"/>
      <c r="M371" s="475" t="str">
        <f>IFERROR(VLOOKUP($L371,Insumos!$D$2:$G$518,2,FALSE),"")</f>
        <v/>
      </c>
      <c r="N371" s="545"/>
      <c r="O371" s="476" t="str">
        <f>IFERROR(VLOOKUP($L371,Insumos!$D$2:$G$518,3,FALSE),"")</f>
        <v/>
      </c>
      <c r="P371" s="476" t="e">
        <f>+Tabla1[[#This Row],[Precio Unitario]]*Tabla1[[#This Row],[Cantidad de Insumos]]</f>
        <v>#VALUE!</v>
      </c>
      <c r="Q371" s="476" t="str">
        <f>IFERROR(VLOOKUP($L371,Insumos!$D$2:$G$518,4,FALSE),"")</f>
        <v/>
      </c>
      <c r="R371" s="475"/>
    </row>
    <row r="372" spans="2:18" s="514" customFormat="1" x14ac:dyDescent="0.25">
      <c r="B372" s="477" t="str">
        <f>IF(Tabla1[[#This Row],[Código_Actividad]]="","",CONCATENATE(Tabla1[[#This Row],[POA]],".",Tabla1[[#This Row],[SRS]],".",Tabla1[[#This Row],[AREA]],".",Tabla1[[#This Row],[TIPO]]))</f>
        <v/>
      </c>
      <c r="C372" s="477" t="str">
        <f>IF(Tabla1[[#This Row],[Código_Actividad]]="","",'Formulario PPGR1'!#REF!)</f>
        <v/>
      </c>
      <c r="D372" s="477" t="str">
        <f>IF(Tabla1[[#This Row],[Código_Actividad]]="","",'Formulario PPGR1'!#REF!)</f>
        <v/>
      </c>
      <c r="E372" s="477" t="str">
        <f>IF(Tabla1[[#This Row],[Código_Actividad]]="","",'Formulario PPGR1'!#REF!)</f>
        <v/>
      </c>
      <c r="F372" s="477" t="str">
        <f>IF(Tabla1[[#This Row],[Código_Actividad]]="","",'Formulario PPGR1'!#REF!)</f>
        <v/>
      </c>
      <c r="G372" s="386"/>
      <c r="H372" s="418" t="str">
        <f>IFERROR(VLOOKUP(Tabla1[[#This Row],[Código_Actividad]],'Formulario PPGR2'!$H$7:$I$1048576,2,FALSE),"")</f>
        <v/>
      </c>
      <c r="I372" s="453">
        <v>11</v>
      </c>
      <c r="J372" s="388"/>
      <c r="K372" s="451" t="str">
        <f>IFERROR(VLOOKUP($J372,[10]LSIns!$B$5:$C$45,2,FALSE),"")</f>
        <v/>
      </c>
      <c r="L372" s="543"/>
      <c r="M372" s="475" t="str">
        <f>IFERROR(VLOOKUP($L372,Insumos!$D$2:$G$518,2,FALSE),"")</f>
        <v/>
      </c>
      <c r="N372" s="545"/>
      <c r="O372" s="476" t="str">
        <f>IFERROR(VLOOKUP($L372,Insumos!$D$2:$G$518,3,FALSE),"")</f>
        <v/>
      </c>
      <c r="P372" s="476" t="e">
        <f>+Tabla1[[#This Row],[Precio Unitario]]*Tabla1[[#This Row],[Cantidad de Insumos]]</f>
        <v>#VALUE!</v>
      </c>
      <c r="Q372" s="476" t="str">
        <f>IFERROR(VLOOKUP($L372,Insumos!$D$2:$G$518,4,FALSE),"")</f>
        <v/>
      </c>
      <c r="R372" s="475"/>
    </row>
    <row r="373" spans="2:18" s="514" customFormat="1" x14ac:dyDescent="0.25">
      <c r="B373" s="477" t="str">
        <f>IF(Tabla1[[#This Row],[Código_Actividad]]="","",CONCATENATE(Tabla1[[#This Row],[POA]],".",Tabla1[[#This Row],[SRS]],".",Tabla1[[#This Row],[AREA]],".",Tabla1[[#This Row],[TIPO]]))</f>
        <v/>
      </c>
      <c r="C373" s="477" t="str">
        <f>IF(Tabla1[[#This Row],[Código_Actividad]]="","",'Formulario PPGR1'!#REF!)</f>
        <v/>
      </c>
      <c r="D373" s="477" t="str">
        <f>IF(Tabla1[[#This Row],[Código_Actividad]]="","",'Formulario PPGR1'!#REF!)</f>
        <v/>
      </c>
      <c r="E373" s="477" t="str">
        <f>IF(Tabla1[[#This Row],[Código_Actividad]]="","",'Formulario PPGR1'!#REF!)</f>
        <v/>
      </c>
      <c r="F373" s="477" t="str">
        <f>IF(Tabla1[[#This Row],[Código_Actividad]]="","",'Formulario PPGR1'!#REF!)</f>
        <v/>
      </c>
      <c r="G373" s="386"/>
      <c r="H373" s="418" t="str">
        <f>IFERROR(VLOOKUP(Tabla1[[#This Row],[Código_Actividad]],'Formulario PPGR2'!$H$7:$I$1048576,2,FALSE),"")</f>
        <v/>
      </c>
      <c r="I373" s="453">
        <v>11</v>
      </c>
      <c r="J373" s="388"/>
      <c r="K373" s="451" t="str">
        <f>IFERROR(VLOOKUP($J373,[10]LSIns!$B$5:$C$45,2,FALSE),"")</f>
        <v/>
      </c>
      <c r="L373" s="543"/>
      <c r="M373" s="475" t="str">
        <f>IFERROR(VLOOKUP($L373,Insumos!$D$2:$G$518,2,FALSE),"")</f>
        <v/>
      </c>
      <c r="N373" s="545"/>
      <c r="O373" s="476" t="str">
        <f>IFERROR(VLOOKUP($L373,Insumos!$D$2:$G$518,3,FALSE),"")</f>
        <v/>
      </c>
      <c r="P373" s="476" t="e">
        <f>+Tabla1[[#This Row],[Precio Unitario]]*Tabla1[[#This Row],[Cantidad de Insumos]]</f>
        <v>#VALUE!</v>
      </c>
      <c r="Q373" s="476" t="str">
        <f>IFERROR(VLOOKUP($L373,Insumos!$D$2:$G$518,4,FALSE),"")</f>
        <v/>
      </c>
      <c r="R373" s="475"/>
    </row>
    <row r="374" spans="2:18" s="514" customFormat="1" x14ac:dyDescent="0.25">
      <c r="B374" s="477" t="str">
        <f>IF(Tabla1[[#This Row],[Código_Actividad]]="","",CONCATENATE(Tabla1[[#This Row],[POA]],".",Tabla1[[#This Row],[SRS]],".",Tabla1[[#This Row],[AREA]],".",Tabla1[[#This Row],[TIPO]]))</f>
        <v/>
      </c>
      <c r="C374" s="477" t="str">
        <f>IF(Tabla1[[#This Row],[Código_Actividad]]="","",'Formulario PPGR1'!#REF!)</f>
        <v/>
      </c>
      <c r="D374" s="477" t="str">
        <f>IF(Tabla1[[#This Row],[Código_Actividad]]="","",'Formulario PPGR1'!#REF!)</f>
        <v/>
      </c>
      <c r="E374" s="477" t="str">
        <f>IF(Tabla1[[#This Row],[Código_Actividad]]="","",'Formulario PPGR1'!#REF!)</f>
        <v/>
      </c>
      <c r="F374" s="477" t="str">
        <f>IF(Tabla1[[#This Row],[Código_Actividad]]="","",'Formulario PPGR1'!#REF!)</f>
        <v/>
      </c>
      <c r="G374" s="386"/>
      <c r="H374" s="418" t="str">
        <f>IFERROR(VLOOKUP(Tabla1[[#This Row],[Código_Actividad]],'Formulario PPGR2'!$H$7:$I$1048576,2,FALSE),"")</f>
        <v/>
      </c>
      <c r="I374" s="453">
        <v>12</v>
      </c>
      <c r="J374" s="388"/>
      <c r="K374" s="451" t="str">
        <f>IFERROR(VLOOKUP($J374,[10]LSIns!$B$5:$C$45,2,FALSE),"")</f>
        <v/>
      </c>
      <c r="L374" s="543"/>
      <c r="M374" s="475" t="str">
        <f>IFERROR(VLOOKUP($L374,Insumos!$D$2:$G$518,2,FALSE),"")</f>
        <v/>
      </c>
      <c r="N374" s="545"/>
      <c r="O374" s="476" t="str">
        <f>IFERROR(VLOOKUP($L374,Insumos!$D$2:$G$518,3,FALSE),"")</f>
        <v/>
      </c>
      <c r="P374" s="476" t="e">
        <f>+Tabla1[[#This Row],[Precio Unitario]]*Tabla1[[#This Row],[Cantidad de Insumos]]</f>
        <v>#VALUE!</v>
      </c>
      <c r="Q374" s="476" t="str">
        <f>IFERROR(VLOOKUP($L374,Insumos!$D$2:$G$518,4,FALSE),"")</f>
        <v/>
      </c>
      <c r="R374" s="475"/>
    </row>
    <row r="375" spans="2:18" s="514" customFormat="1" x14ac:dyDescent="0.25">
      <c r="B375" s="477" t="str">
        <f>IF(Tabla1[[#This Row],[Código_Actividad]]="","",CONCATENATE(Tabla1[[#This Row],[POA]],".",Tabla1[[#This Row],[SRS]],".",Tabla1[[#This Row],[AREA]],".",Tabla1[[#This Row],[TIPO]]))</f>
        <v/>
      </c>
      <c r="C375" s="477" t="str">
        <f>IF(Tabla1[[#This Row],[Código_Actividad]]="","",'Formulario PPGR1'!#REF!)</f>
        <v/>
      </c>
      <c r="D375" s="477" t="str">
        <f>IF(Tabla1[[#This Row],[Código_Actividad]]="","",'Formulario PPGR1'!#REF!)</f>
        <v/>
      </c>
      <c r="E375" s="477" t="str">
        <f>IF(Tabla1[[#This Row],[Código_Actividad]]="","",'Formulario PPGR1'!#REF!)</f>
        <v/>
      </c>
      <c r="F375" s="477" t="str">
        <f>IF(Tabla1[[#This Row],[Código_Actividad]]="","",'Formulario PPGR1'!#REF!)</f>
        <v/>
      </c>
      <c r="G375" s="386"/>
      <c r="H375" s="418" t="str">
        <f>IFERROR(VLOOKUP(Tabla1[[#This Row],[Código_Actividad]],'Formulario PPGR2'!$H$7:$I$1048576,2,FALSE),"")</f>
        <v/>
      </c>
      <c r="I375" s="453">
        <v>12</v>
      </c>
      <c r="J375" s="388"/>
      <c r="K375" s="451" t="str">
        <f>IFERROR(VLOOKUP($J375,[10]LSIns!$B$5:$C$45,2,FALSE),"")</f>
        <v/>
      </c>
      <c r="L375" s="543"/>
      <c r="M375" s="475" t="str">
        <f>IFERROR(VLOOKUP($L375,Insumos!$D$2:$G$518,2,FALSE),"")</f>
        <v/>
      </c>
      <c r="N375" s="545"/>
      <c r="O375" s="476" t="str">
        <f>IFERROR(VLOOKUP($L375,Insumos!$D$2:$G$518,3,FALSE),"")</f>
        <v/>
      </c>
      <c r="P375" s="476" t="e">
        <f>+Tabla1[[#This Row],[Precio Unitario]]*Tabla1[[#This Row],[Cantidad de Insumos]]</f>
        <v>#VALUE!</v>
      </c>
      <c r="Q375" s="476" t="str">
        <f>IFERROR(VLOOKUP($L375,Insumos!$D$2:$G$518,4,FALSE),"")</f>
        <v/>
      </c>
      <c r="R375" s="475"/>
    </row>
    <row r="376" spans="2:18" x14ac:dyDescent="0.25">
      <c r="B376" s="477" t="str">
        <f>IF(Tabla1[[#This Row],[Código_Actividad]]="","",CONCATENATE(Tabla1[[#This Row],[POA]],".",Tabla1[[#This Row],[SRS]],".",Tabla1[[#This Row],[AREA]],".",Tabla1[[#This Row],[TIPO]]))</f>
        <v/>
      </c>
      <c r="C376" s="477" t="str">
        <f>IF(Tabla1[[#This Row],[Código_Actividad]]="","",'Formulario PPGR1'!#REF!)</f>
        <v/>
      </c>
      <c r="D376" s="477" t="str">
        <f>IF(Tabla1[[#This Row],[Código_Actividad]]="","",'Formulario PPGR1'!#REF!)</f>
        <v/>
      </c>
      <c r="E376" s="477" t="str">
        <f>IF(Tabla1[[#This Row],[Código_Actividad]]="","",'Formulario PPGR1'!#REF!)</f>
        <v/>
      </c>
      <c r="F376" s="477" t="str">
        <f>IF(Tabla1[[#This Row],[Código_Actividad]]="","",'Formulario PPGR1'!#REF!)</f>
        <v/>
      </c>
      <c r="G376" s="386"/>
      <c r="H376" s="418" t="str">
        <f>IFERROR(VLOOKUP(Tabla1[[#This Row],[Código_Actividad]],'Formulario PPGR2'!$H$7:$I$1048576,2,FALSE),"")</f>
        <v/>
      </c>
      <c r="I376" s="453">
        <v>12</v>
      </c>
      <c r="J376" s="388"/>
      <c r="K376" s="451" t="str">
        <f>IFERROR(VLOOKUP($J376,[10]LSIns!$B$5:$C$45,2,FALSE),"")</f>
        <v/>
      </c>
      <c r="L376" s="543"/>
      <c r="M376" s="475" t="str">
        <f>IFERROR(VLOOKUP($L376,Insumos!$D$2:$G$518,2,FALSE),"")</f>
        <v/>
      </c>
      <c r="N376" s="545"/>
      <c r="O376" s="476" t="str">
        <f>IFERROR(VLOOKUP($L376,Insumos!$D$2:$G$518,3,FALSE),"")</f>
        <v/>
      </c>
      <c r="P376" s="476" t="e">
        <f>+Tabla1[[#This Row],[Precio Unitario]]*Tabla1[[#This Row],[Cantidad de Insumos]]</f>
        <v>#VALUE!</v>
      </c>
      <c r="Q376" s="476" t="str">
        <f>IFERROR(VLOOKUP($L376,Insumos!$D$2:$G$518,4,FALSE),"")</f>
        <v/>
      </c>
      <c r="R376" s="475"/>
    </row>
    <row r="377" spans="2:18" x14ac:dyDescent="0.25">
      <c r="B377" s="477" t="str">
        <f>IF(Tabla1[[#This Row],[Código_Actividad]]="","",CONCATENATE(Tabla1[[#This Row],[POA]],".",Tabla1[[#This Row],[SRS]],".",Tabla1[[#This Row],[AREA]],".",Tabla1[[#This Row],[TIPO]]))</f>
        <v/>
      </c>
      <c r="C377" s="477" t="str">
        <f>IF(Tabla1[[#This Row],[Código_Actividad]]="","",'Formulario PPGR1'!#REF!)</f>
        <v/>
      </c>
      <c r="D377" s="477" t="str">
        <f>IF(Tabla1[[#This Row],[Código_Actividad]]="","",'Formulario PPGR1'!#REF!)</f>
        <v/>
      </c>
      <c r="E377" s="477" t="str">
        <f>IF(Tabla1[[#This Row],[Código_Actividad]]="","",'Formulario PPGR1'!#REF!)</f>
        <v/>
      </c>
      <c r="F377" s="477" t="str">
        <f>IF(Tabla1[[#This Row],[Código_Actividad]]="","",'Formulario PPGR1'!#REF!)</f>
        <v/>
      </c>
      <c r="G377" s="386"/>
      <c r="H377" s="418" t="str">
        <f>IFERROR(VLOOKUP(Tabla1[[#This Row],[Código_Actividad]],'Formulario PPGR2'!$H$7:$I$1048576,2,FALSE),"")</f>
        <v/>
      </c>
      <c r="I377" s="453">
        <v>12</v>
      </c>
      <c r="J377" s="388"/>
      <c r="K377" s="451" t="str">
        <f>IFERROR(VLOOKUP($J377,[10]LSIns!$B$5:$C$45,2,FALSE),"")</f>
        <v/>
      </c>
      <c r="L377" s="543"/>
      <c r="M377" s="475" t="str">
        <f>IFERROR(VLOOKUP($L377,Insumos!$D$2:$G$518,2,FALSE),"")</f>
        <v/>
      </c>
      <c r="N377" s="545"/>
      <c r="O377" s="476" t="str">
        <f>IFERROR(VLOOKUP($L377,Insumos!$D$2:$G$518,3,FALSE),"")</f>
        <v/>
      </c>
      <c r="P377" s="476" t="e">
        <f>+Tabla1[[#This Row],[Precio Unitario]]*Tabla1[[#This Row],[Cantidad de Insumos]]</f>
        <v>#VALUE!</v>
      </c>
      <c r="Q377" s="476" t="str">
        <f>IFERROR(VLOOKUP($L377,Insumos!$D$2:$G$518,4,FALSE),"")</f>
        <v/>
      </c>
      <c r="R377" s="475"/>
    </row>
    <row r="378" spans="2:18" x14ac:dyDescent="0.25">
      <c r="B378" s="477" t="str">
        <f>IF(Tabla1[[#This Row],[Código_Actividad]]="","",CONCATENATE(Tabla1[[#This Row],[POA]],".",Tabla1[[#This Row],[SRS]],".",Tabla1[[#This Row],[AREA]],".",Tabla1[[#This Row],[TIPO]]))</f>
        <v/>
      </c>
      <c r="C378" s="477" t="str">
        <f>IF(Tabla1[[#This Row],[Código_Actividad]]="","",'Formulario PPGR1'!#REF!)</f>
        <v/>
      </c>
      <c r="D378" s="477" t="str">
        <f>IF(Tabla1[[#This Row],[Código_Actividad]]="","",'Formulario PPGR1'!#REF!)</f>
        <v/>
      </c>
      <c r="E378" s="477" t="str">
        <f>IF(Tabla1[[#This Row],[Código_Actividad]]="","",'Formulario PPGR1'!#REF!)</f>
        <v/>
      </c>
      <c r="F378" s="477" t="str">
        <f>IF(Tabla1[[#This Row],[Código_Actividad]]="","",'Formulario PPGR1'!#REF!)</f>
        <v/>
      </c>
      <c r="G378" s="386"/>
      <c r="H378" s="418" t="str">
        <f>IFERROR(VLOOKUP(Tabla1[[#This Row],[Código_Actividad]],'Formulario PPGR2'!$H$7:$I$1048576,2,FALSE),"")</f>
        <v/>
      </c>
      <c r="I378" s="453">
        <v>12</v>
      </c>
      <c r="J378" s="388"/>
      <c r="K378" s="451" t="str">
        <f>IFERROR(VLOOKUP($J378,[10]LSIns!$B$5:$C$45,2,FALSE),"")</f>
        <v/>
      </c>
      <c r="L378" s="543"/>
      <c r="M378" s="475" t="str">
        <f>IFERROR(VLOOKUP($L378,Insumos!$D$2:$G$518,2,FALSE),"")</f>
        <v/>
      </c>
      <c r="N378" s="545"/>
      <c r="O378" s="476" t="str">
        <f>IFERROR(VLOOKUP($L378,Insumos!$D$2:$G$518,3,FALSE),"")</f>
        <v/>
      </c>
      <c r="P378" s="476" t="e">
        <f>+Tabla1[[#This Row],[Precio Unitario]]*Tabla1[[#This Row],[Cantidad de Insumos]]</f>
        <v>#VALUE!</v>
      </c>
      <c r="Q378" s="476" t="str">
        <f>IFERROR(VLOOKUP($L378,Insumos!$D$2:$G$518,4,FALSE),"")</f>
        <v/>
      </c>
      <c r="R378" s="475"/>
    </row>
    <row r="379" spans="2:18" x14ac:dyDescent="0.25">
      <c r="B379" s="477" t="str">
        <f>IF(Tabla1[[#This Row],[Código_Actividad]]="","",CONCATENATE(Tabla1[[#This Row],[POA]],".",Tabla1[[#This Row],[SRS]],".",Tabla1[[#This Row],[AREA]],".",Tabla1[[#This Row],[TIPO]]))</f>
        <v/>
      </c>
      <c r="C379" s="477" t="str">
        <f>IF(Tabla1[[#This Row],[Código_Actividad]]="","",'Formulario PPGR1'!#REF!)</f>
        <v/>
      </c>
      <c r="D379" s="477" t="str">
        <f>IF(Tabla1[[#This Row],[Código_Actividad]]="","",'Formulario PPGR1'!#REF!)</f>
        <v/>
      </c>
      <c r="E379" s="477" t="str">
        <f>IF(Tabla1[[#This Row],[Código_Actividad]]="","",'Formulario PPGR1'!#REF!)</f>
        <v/>
      </c>
      <c r="F379" s="477" t="str">
        <f>IF(Tabla1[[#This Row],[Código_Actividad]]="","",'Formulario PPGR1'!#REF!)</f>
        <v/>
      </c>
      <c r="G379" s="386"/>
      <c r="H379" s="418" t="str">
        <f>IFERROR(VLOOKUP(Tabla1[[#This Row],[Código_Actividad]],'Formulario PPGR2'!$H$7:$I$1048576,2,FALSE),"")</f>
        <v/>
      </c>
      <c r="I379" s="453">
        <v>12</v>
      </c>
      <c r="J379" s="388"/>
      <c r="K379" s="451" t="str">
        <f>IFERROR(VLOOKUP($J379,[10]LSIns!$B$5:$C$45,2,FALSE),"")</f>
        <v/>
      </c>
      <c r="L379" s="543"/>
      <c r="M379" s="475" t="str">
        <f>IFERROR(VLOOKUP($L379,Insumos!$D$2:$G$518,2,FALSE),"")</f>
        <v/>
      </c>
      <c r="N379" s="545"/>
      <c r="O379" s="476" t="str">
        <f>IFERROR(VLOOKUP($L379,Insumos!$D$2:$G$518,3,FALSE),"")</f>
        <v/>
      </c>
      <c r="P379" s="476" t="e">
        <f>+Tabla1[[#This Row],[Precio Unitario]]*Tabla1[[#This Row],[Cantidad de Insumos]]</f>
        <v>#VALUE!</v>
      </c>
      <c r="Q379" s="476" t="str">
        <f>IFERROR(VLOOKUP($L379,Insumos!$D$2:$G$518,4,FALSE),"")</f>
        <v/>
      </c>
      <c r="R379" s="475"/>
    </row>
    <row r="380" spans="2:18" x14ac:dyDescent="0.25">
      <c r="B380" s="477" t="str">
        <f>IF(Tabla1[[#This Row],[Código_Actividad]]="","",CONCATENATE(Tabla1[[#This Row],[POA]],".",Tabla1[[#This Row],[SRS]],".",Tabla1[[#This Row],[AREA]],".",Tabla1[[#This Row],[TIPO]]))</f>
        <v/>
      </c>
      <c r="C380" s="477" t="str">
        <f>IF(Tabla1[[#This Row],[Código_Actividad]]="","",'Formulario PPGR1'!#REF!)</f>
        <v/>
      </c>
      <c r="D380" s="477" t="str">
        <f>IF(Tabla1[[#This Row],[Código_Actividad]]="","",'Formulario PPGR1'!#REF!)</f>
        <v/>
      </c>
      <c r="E380" s="477" t="str">
        <f>IF(Tabla1[[#This Row],[Código_Actividad]]="","",'Formulario PPGR1'!#REF!)</f>
        <v/>
      </c>
      <c r="F380" s="477" t="str">
        <f>IF(Tabla1[[#This Row],[Código_Actividad]]="","",'Formulario PPGR1'!#REF!)</f>
        <v/>
      </c>
      <c r="G380" s="386"/>
      <c r="H380" s="418" t="str">
        <f>IFERROR(VLOOKUP(Tabla1[[#This Row],[Código_Actividad]],'Formulario PPGR2'!$H$7:$I$1048576,2,FALSE),"")</f>
        <v/>
      </c>
      <c r="I380" s="453">
        <v>12</v>
      </c>
      <c r="J380" s="388"/>
      <c r="K380" s="451" t="str">
        <f>IFERROR(VLOOKUP($J380,[10]LSIns!$B$5:$C$45,2,FALSE),"")</f>
        <v/>
      </c>
      <c r="L380" s="543"/>
      <c r="M380" s="475" t="str">
        <f>IFERROR(VLOOKUP($L380,Insumos!$D$2:$G$518,2,FALSE),"")</f>
        <v/>
      </c>
      <c r="N380" s="545"/>
      <c r="O380" s="476" t="str">
        <f>IFERROR(VLOOKUP($L380,Insumos!$D$2:$G$518,3,FALSE),"")</f>
        <v/>
      </c>
      <c r="P380" s="476" t="e">
        <f>+Tabla1[[#This Row],[Precio Unitario]]*Tabla1[[#This Row],[Cantidad de Insumos]]</f>
        <v>#VALUE!</v>
      </c>
      <c r="Q380" s="476" t="str">
        <f>IFERROR(VLOOKUP($L380,Insumos!$D$2:$G$518,4,FALSE),"")</f>
        <v/>
      </c>
      <c r="R380" s="475"/>
    </row>
    <row r="381" spans="2:18" x14ac:dyDescent="0.25">
      <c r="B381" s="477" t="str">
        <f>IF(Tabla1[[#This Row],[Código_Actividad]]="","",CONCATENATE(Tabla1[[#This Row],[POA]],".",Tabla1[[#This Row],[SRS]],".",Tabla1[[#This Row],[AREA]],".",Tabla1[[#This Row],[TIPO]]))</f>
        <v/>
      </c>
      <c r="C381" s="477" t="str">
        <f>IF(Tabla1[[#This Row],[Código_Actividad]]="","",'Formulario PPGR1'!#REF!)</f>
        <v/>
      </c>
      <c r="D381" s="477" t="str">
        <f>IF(Tabla1[[#This Row],[Código_Actividad]]="","",'Formulario PPGR1'!#REF!)</f>
        <v/>
      </c>
      <c r="E381" s="477" t="str">
        <f>IF(Tabla1[[#This Row],[Código_Actividad]]="","",'Formulario PPGR1'!#REF!)</f>
        <v/>
      </c>
      <c r="F381" s="477" t="str">
        <f>IF(Tabla1[[#This Row],[Código_Actividad]]="","",'Formulario PPGR1'!#REF!)</f>
        <v/>
      </c>
      <c r="G381" s="386"/>
      <c r="H381" s="418" t="str">
        <f>IFERROR(VLOOKUP(Tabla1[[#This Row],[Código_Actividad]],'Formulario PPGR2'!$H$7:$I$1048576,2,FALSE),"")</f>
        <v/>
      </c>
      <c r="I381" s="453" t="str">
        <f>IFERROR(VLOOKUP([10]!Tabla1[[#This Row],[Código_Actividad]],[10]!Tabla2[[Código]:[Total de Acciones ]],15,FALSE),"")</f>
        <v/>
      </c>
      <c r="J381" s="388"/>
      <c r="K381" s="451" t="str">
        <f>IFERROR(VLOOKUP($J381,[10]LSIns!$B$5:$C$45,2,FALSE),"")</f>
        <v/>
      </c>
      <c r="L381" s="543"/>
      <c r="M381" s="475" t="str">
        <f>IFERROR(VLOOKUP($L381,Insumos!$D$2:$G$518,2,FALSE),"")</f>
        <v/>
      </c>
      <c r="N381" s="545"/>
      <c r="O381" s="476" t="str">
        <f>IFERROR(VLOOKUP($L381,Insumos!$D$2:$G$518,3,FALSE),"")</f>
        <v/>
      </c>
      <c r="P381" s="476" t="e">
        <f>+Tabla1[[#This Row],[Precio Unitario]]*Tabla1[[#This Row],[Cantidad de Insumos]]</f>
        <v>#VALUE!</v>
      </c>
      <c r="Q381" s="476" t="str">
        <f>IFERROR(VLOOKUP($L381,Insumos!$D$2:$G$518,4,FALSE),"")</f>
        <v/>
      </c>
      <c r="R381" s="475"/>
    </row>
    <row r="382" spans="2:18" x14ac:dyDescent="0.25">
      <c r="B382" s="477" t="str">
        <f>IF(Tabla1[[#This Row],[Código_Actividad]]="","",CONCATENATE(Tabla1[[#This Row],[POA]],".",Tabla1[[#This Row],[SRS]],".",Tabla1[[#This Row],[AREA]],".",Tabla1[[#This Row],[TIPO]]))</f>
        <v/>
      </c>
      <c r="C382" s="477" t="str">
        <f>IF(Tabla1[[#This Row],[Código_Actividad]]="","",'Formulario PPGR1'!#REF!)</f>
        <v/>
      </c>
      <c r="D382" s="477" t="str">
        <f>IF(Tabla1[[#This Row],[Código_Actividad]]="","",'Formulario PPGR1'!#REF!)</f>
        <v/>
      </c>
      <c r="E382" s="477" t="str">
        <f>IF(Tabla1[[#This Row],[Código_Actividad]]="","",'Formulario PPGR1'!#REF!)</f>
        <v/>
      </c>
      <c r="F382" s="477" t="str">
        <f>IF(Tabla1[[#This Row],[Código_Actividad]]="","",'Formulario PPGR1'!#REF!)</f>
        <v/>
      </c>
      <c r="G382" s="386"/>
      <c r="H382" s="418" t="str">
        <f>IFERROR(VLOOKUP(Tabla1[[#This Row],[Código_Actividad]],'Formulario PPGR2'!$H$7:$I$1048576,2,FALSE),"")</f>
        <v/>
      </c>
      <c r="I382" s="453">
        <v>16</v>
      </c>
      <c r="J382" s="388"/>
      <c r="K382" s="451" t="str">
        <f>IFERROR(VLOOKUP($J382,[10]LSIns!$B$5:$C$45,2,FALSE),"")</f>
        <v/>
      </c>
      <c r="L382" s="543"/>
      <c r="M382" s="475" t="str">
        <f>IFERROR(VLOOKUP($L382,Insumos!$D$2:$G$518,2,FALSE),"")</f>
        <v/>
      </c>
      <c r="N382" s="545"/>
      <c r="O382" s="476" t="str">
        <f>IFERROR(VLOOKUP($L382,Insumos!$D$2:$G$518,3,FALSE),"")</f>
        <v/>
      </c>
      <c r="P382" s="476" t="e">
        <f>+Tabla1[[#This Row],[Precio Unitario]]*Tabla1[[#This Row],[Cantidad de Insumos]]</f>
        <v>#VALUE!</v>
      </c>
      <c r="Q382" s="476" t="str">
        <f>IFERROR(VLOOKUP($L382,Insumos!$D$2:$G$518,4,FALSE),"")</f>
        <v/>
      </c>
      <c r="R382" s="475"/>
    </row>
    <row r="383" spans="2:18" x14ac:dyDescent="0.25">
      <c r="B383" s="477" t="str">
        <f>IF(Tabla1[[#This Row],[Código_Actividad]]="","",CONCATENATE(Tabla1[[#This Row],[POA]],".",Tabla1[[#This Row],[SRS]],".",Tabla1[[#This Row],[AREA]],".",Tabla1[[#This Row],[TIPO]]))</f>
        <v/>
      </c>
      <c r="C383" s="477" t="str">
        <f>IF(Tabla1[[#This Row],[Código_Actividad]]="","",'Formulario PPGR1'!#REF!)</f>
        <v/>
      </c>
      <c r="D383" s="477" t="str">
        <f>IF(Tabla1[[#This Row],[Código_Actividad]]="","",'Formulario PPGR1'!#REF!)</f>
        <v/>
      </c>
      <c r="E383" s="477" t="str">
        <f>IF(Tabla1[[#This Row],[Código_Actividad]]="","",'Formulario PPGR1'!#REF!)</f>
        <v/>
      </c>
      <c r="F383" s="477" t="str">
        <f>IF(Tabla1[[#This Row],[Código_Actividad]]="","",'Formulario PPGR1'!#REF!)</f>
        <v/>
      </c>
      <c r="G383" s="386"/>
      <c r="H383" s="418" t="str">
        <f>IFERROR(VLOOKUP(Tabla1[[#This Row],[Código_Actividad]],'Formulario PPGR2'!$H$7:$I$1048576,2,FALSE),"")</f>
        <v/>
      </c>
      <c r="I383" s="453">
        <v>16</v>
      </c>
      <c r="J383" s="388"/>
      <c r="K383" s="451" t="str">
        <f>IFERROR(VLOOKUP($J383,[10]LSIns!$B$5:$C$45,2,FALSE),"")</f>
        <v/>
      </c>
      <c r="L383" s="543"/>
      <c r="M383" s="475" t="str">
        <f>IFERROR(VLOOKUP($L383,Insumos!$D$2:$G$518,2,FALSE),"")</f>
        <v/>
      </c>
      <c r="N383" s="545"/>
      <c r="O383" s="476" t="str">
        <f>IFERROR(VLOOKUP($L383,Insumos!$D$2:$G$518,3,FALSE),"")</f>
        <v/>
      </c>
      <c r="P383" s="476" t="e">
        <f>+Tabla1[[#This Row],[Precio Unitario]]*Tabla1[[#This Row],[Cantidad de Insumos]]</f>
        <v>#VALUE!</v>
      </c>
      <c r="Q383" s="476" t="str">
        <f>IFERROR(VLOOKUP($L383,Insumos!$D$2:$G$518,4,FALSE),"")</f>
        <v/>
      </c>
      <c r="R383" s="475"/>
    </row>
    <row r="384" spans="2:18" x14ac:dyDescent="0.25">
      <c r="B384" s="477" t="str">
        <f>IF(Tabla1[[#This Row],[Código_Actividad]]="","",CONCATENATE(Tabla1[[#This Row],[POA]],".",Tabla1[[#This Row],[SRS]],".",Tabla1[[#This Row],[AREA]],".",Tabla1[[#This Row],[TIPO]]))</f>
        <v/>
      </c>
      <c r="C384" s="477" t="str">
        <f>IF(Tabla1[[#This Row],[Código_Actividad]]="","",'Formulario PPGR1'!#REF!)</f>
        <v/>
      </c>
      <c r="D384" s="477" t="str">
        <f>IF(Tabla1[[#This Row],[Código_Actividad]]="","",'Formulario PPGR1'!#REF!)</f>
        <v/>
      </c>
      <c r="E384" s="477" t="str">
        <f>IF(Tabla1[[#This Row],[Código_Actividad]]="","",'Formulario PPGR1'!#REF!)</f>
        <v/>
      </c>
      <c r="F384" s="477" t="str">
        <f>IF(Tabla1[[#This Row],[Código_Actividad]]="","",'Formulario PPGR1'!#REF!)</f>
        <v/>
      </c>
      <c r="G384" s="386"/>
      <c r="H384" s="418" t="str">
        <f>IFERROR(VLOOKUP(Tabla1[[#This Row],[Código_Actividad]],'Formulario PPGR2'!$H$7:$I$1048576,2,FALSE),"")</f>
        <v/>
      </c>
      <c r="I384" s="453">
        <v>15</v>
      </c>
      <c r="J384" s="388"/>
      <c r="K384" s="451" t="str">
        <f>IFERROR(VLOOKUP($J384,[10]LSIns!$B$5:$C$45,2,FALSE),"")</f>
        <v/>
      </c>
      <c r="L384" s="543"/>
      <c r="M384" s="475" t="str">
        <f>IFERROR(VLOOKUP($L384,Insumos!$D$2:$G$518,2,FALSE),"")</f>
        <v/>
      </c>
      <c r="N384" s="545"/>
      <c r="O384" s="476" t="str">
        <f>IFERROR(VLOOKUP($L384,Insumos!$D$2:$G$518,3,FALSE),"")</f>
        <v/>
      </c>
      <c r="P384" s="476" t="e">
        <f>+Tabla1[[#This Row],[Precio Unitario]]*Tabla1[[#This Row],[Cantidad de Insumos]]</f>
        <v>#VALUE!</v>
      </c>
      <c r="Q384" s="476" t="str">
        <f>IFERROR(VLOOKUP($L384,Insumos!$D$2:$G$518,4,FALSE),"")</f>
        <v/>
      </c>
      <c r="R384" s="475"/>
    </row>
    <row r="385" spans="2:18" x14ac:dyDescent="0.25">
      <c r="B385" s="477" t="str">
        <f>IF(Tabla1[[#This Row],[Código_Actividad]]="","",CONCATENATE(Tabla1[[#This Row],[POA]],".",Tabla1[[#This Row],[SRS]],".",Tabla1[[#This Row],[AREA]],".",Tabla1[[#This Row],[TIPO]]))</f>
        <v/>
      </c>
      <c r="C385" s="477" t="str">
        <f>IF(Tabla1[[#This Row],[Código_Actividad]]="","",'Formulario PPGR1'!#REF!)</f>
        <v/>
      </c>
      <c r="D385" s="477" t="str">
        <f>IF(Tabla1[[#This Row],[Código_Actividad]]="","",'Formulario PPGR1'!#REF!)</f>
        <v/>
      </c>
      <c r="E385" s="477" t="str">
        <f>IF(Tabla1[[#This Row],[Código_Actividad]]="","",'Formulario PPGR1'!#REF!)</f>
        <v/>
      </c>
      <c r="F385" s="477" t="str">
        <f>IF(Tabla1[[#This Row],[Código_Actividad]]="","",'Formulario PPGR1'!#REF!)</f>
        <v/>
      </c>
      <c r="G385" s="386"/>
      <c r="H385" s="418" t="str">
        <f>IFERROR(VLOOKUP(Tabla1[[#This Row],[Código_Actividad]],'Formulario PPGR2'!$H$7:$I$1048576,2,FALSE),"")</f>
        <v/>
      </c>
      <c r="I385" s="453">
        <v>9</v>
      </c>
      <c r="J385" s="388"/>
      <c r="K385" s="451" t="s">
        <v>1324</v>
      </c>
      <c r="L385" s="543"/>
      <c r="M385" s="475" t="str">
        <f>IFERROR(VLOOKUP($L385,Insumos!$D$2:$G$518,2,FALSE),"")</f>
        <v/>
      </c>
      <c r="N385" s="545"/>
      <c r="O385" s="476" t="str">
        <f>IFERROR(VLOOKUP($L385,Insumos!$D$2:$G$518,3,FALSE),"")</f>
        <v/>
      </c>
      <c r="P385" s="476" t="e">
        <f>+Tabla1[[#This Row],[Precio Unitario]]*Tabla1[[#This Row],[Cantidad de Insumos]]</f>
        <v>#VALUE!</v>
      </c>
      <c r="Q385" s="476" t="str">
        <f>IFERROR(VLOOKUP($L385,Insumos!$D$2:$G$518,4,FALSE),"")</f>
        <v/>
      </c>
      <c r="R385" s="475"/>
    </row>
    <row r="386" spans="2:18" x14ac:dyDescent="0.25">
      <c r="B386" s="477" t="str">
        <f>IF(Tabla1[[#This Row],[Código_Actividad]]="","",CONCATENATE(Tabla1[[#This Row],[POA]],".",Tabla1[[#This Row],[SRS]],".",Tabla1[[#This Row],[AREA]],".",Tabla1[[#This Row],[TIPO]]))</f>
        <v/>
      </c>
      <c r="C386" s="477" t="str">
        <f>IF(Tabla1[[#This Row],[Código_Actividad]]="","",'Formulario PPGR1'!#REF!)</f>
        <v/>
      </c>
      <c r="D386" s="477" t="str">
        <f>IF(Tabla1[[#This Row],[Código_Actividad]]="","",'Formulario PPGR1'!#REF!)</f>
        <v/>
      </c>
      <c r="E386" s="477" t="str">
        <f>IF(Tabla1[[#This Row],[Código_Actividad]]="","",'Formulario PPGR1'!#REF!)</f>
        <v/>
      </c>
      <c r="F386" s="477" t="str">
        <f>IF(Tabla1[[#This Row],[Código_Actividad]]="","",'Formulario PPGR1'!#REF!)</f>
        <v/>
      </c>
      <c r="G386" s="386"/>
      <c r="H386" s="418" t="str">
        <f>IFERROR(VLOOKUP(Tabla1[[#This Row],[Código_Actividad]],'Formulario PPGR2'!$H$7:$I$1048576,2,FALSE),"")</f>
        <v/>
      </c>
      <c r="I386" s="453">
        <v>9</v>
      </c>
      <c r="J386" s="388"/>
      <c r="K386" s="451" t="s">
        <v>1324</v>
      </c>
      <c r="L386" s="543"/>
      <c r="M386" s="475" t="str">
        <f>IFERROR(VLOOKUP($L386,Insumos!$D$2:$G$518,2,FALSE),"")</f>
        <v/>
      </c>
      <c r="N386" s="545"/>
      <c r="O386" s="476" t="str">
        <f>IFERROR(VLOOKUP($L386,Insumos!$D$2:$G$518,3,FALSE),"")</f>
        <v/>
      </c>
      <c r="P386" s="476" t="e">
        <f>+Tabla1[[#This Row],[Precio Unitario]]*Tabla1[[#This Row],[Cantidad de Insumos]]</f>
        <v>#VALUE!</v>
      </c>
      <c r="Q386" s="476" t="str">
        <f>IFERROR(VLOOKUP($L386,Insumos!$D$2:$G$518,4,FALSE),"")</f>
        <v/>
      </c>
      <c r="R386" s="475"/>
    </row>
    <row r="387" spans="2:18" x14ac:dyDescent="0.25">
      <c r="B387" s="477" t="str">
        <f>IF(Tabla1[[#This Row],[Código_Actividad]]="","",CONCATENATE(Tabla1[[#This Row],[POA]],".",Tabla1[[#This Row],[SRS]],".",Tabla1[[#This Row],[AREA]],".",Tabla1[[#This Row],[TIPO]]))</f>
        <v/>
      </c>
      <c r="C387" s="477" t="str">
        <f>IF(Tabla1[[#This Row],[Código_Actividad]]="","",'Formulario PPGR1'!#REF!)</f>
        <v/>
      </c>
      <c r="D387" s="477" t="str">
        <f>IF(Tabla1[[#This Row],[Código_Actividad]]="","",'Formulario PPGR1'!#REF!)</f>
        <v/>
      </c>
      <c r="E387" s="477" t="str">
        <f>IF(Tabla1[[#This Row],[Código_Actividad]]="","",'Formulario PPGR1'!#REF!)</f>
        <v/>
      </c>
      <c r="F387" s="477" t="str">
        <f>IF(Tabla1[[#This Row],[Código_Actividad]]="","",'Formulario PPGR1'!#REF!)</f>
        <v/>
      </c>
      <c r="G387" s="386"/>
      <c r="H387" s="418" t="str">
        <f>IFERROR(VLOOKUP(Tabla1[[#This Row],[Código_Actividad]],'Formulario PPGR2'!$H$7:$I$1048576,2,FALSE),"")</f>
        <v/>
      </c>
      <c r="I387" s="453">
        <v>9</v>
      </c>
      <c r="J387" s="388"/>
      <c r="K387" s="451" t="s">
        <v>872</v>
      </c>
      <c r="L387" s="543"/>
      <c r="M387" s="475" t="str">
        <f>IFERROR(VLOOKUP($L387,Insumos!$D$2:$G$518,2,FALSE),"")</f>
        <v/>
      </c>
      <c r="N387" s="545"/>
      <c r="O387" s="476" t="str">
        <f>IFERROR(VLOOKUP($L387,Insumos!$D$2:$G$518,3,FALSE),"")</f>
        <v/>
      </c>
      <c r="P387" s="476" t="e">
        <f>+Tabla1[[#This Row],[Precio Unitario]]*Tabla1[[#This Row],[Cantidad de Insumos]]</f>
        <v>#VALUE!</v>
      </c>
      <c r="Q387" s="476" t="str">
        <f>IFERROR(VLOOKUP($L387,Insumos!$D$2:$G$518,4,FALSE),"")</f>
        <v/>
      </c>
      <c r="R387" s="475"/>
    </row>
    <row r="388" spans="2:18" x14ac:dyDescent="0.25">
      <c r="B388" s="477" t="str">
        <f>IF(Tabla1[[#This Row],[Código_Actividad]]="","",CONCATENATE(Tabla1[[#This Row],[POA]],".",Tabla1[[#This Row],[SRS]],".",Tabla1[[#This Row],[AREA]],".",Tabla1[[#This Row],[TIPO]]))</f>
        <v/>
      </c>
      <c r="C388" s="477" t="str">
        <f>IF(Tabla1[[#This Row],[Código_Actividad]]="","",'Formulario PPGR1'!#REF!)</f>
        <v/>
      </c>
      <c r="D388" s="477" t="str">
        <f>IF(Tabla1[[#This Row],[Código_Actividad]]="","",'Formulario PPGR1'!#REF!)</f>
        <v/>
      </c>
      <c r="E388" s="477" t="str">
        <f>IF(Tabla1[[#This Row],[Código_Actividad]]="","",'Formulario PPGR1'!#REF!)</f>
        <v/>
      </c>
      <c r="F388" s="477" t="str">
        <f>IF(Tabla1[[#This Row],[Código_Actividad]]="","",'Formulario PPGR1'!#REF!)</f>
        <v/>
      </c>
      <c r="G388" s="386"/>
      <c r="H388" s="418" t="str">
        <f>IFERROR(VLOOKUP(Tabla1[[#This Row],[Código_Actividad]],'Formulario PPGR2'!$H$7:$I$1048576,2,FALSE),"")</f>
        <v/>
      </c>
      <c r="I388" s="453">
        <v>9</v>
      </c>
      <c r="J388" s="388"/>
      <c r="K388" s="451" t="s">
        <v>1013</v>
      </c>
      <c r="L388" s="543"/>
      <c r="M388" s="475" t="str">
        <f>IFERROR(VLOOKUP($L388,Insumos!$D$2:$G$518,2,FALSE),"")</f>
        <v/>
      </c>
      <c r="N388" s="545"/>
      <c r="O388" s="476" t="str">
        <f>IFERROR(VLOOKUP($L388,Insumos!$D$2:$G$518,3,FALSE),"")</f>
        <v/>
      </c>
      <c r="P388" s="476" t="e">
        <f>+Tabla1[[#This Row],[Precio Unitario]]*Tabla1[[#This Row],[Cantidad de Insumos]]</f>
        <v>#VALUE!</v>
      </c>
      <c r="Q388" s="476" t="str">
        <f>IFERROR(VLOOKUP($L388,Insumos!$D$2:$G$518,4,FALSE),"")</f>
        <v/>
      </c>
      <c r="R388" s="475"/>
    </row>
    <row r="389" spans="2:18" x14ac:dyDescent="0.25">
      <c r="B389" s="477" t="str">
        <f>IF(Tabla1[[#This Row],[Código_Actividad]]="","",CONCATENATE(Tabla1[[#This Row],[POA]],".",Tabla1[[#This Row],[SRS]],".",Tabla1[[#This Row],[AREA]],".",Tabla1[[#This Row],[TIPO]]))</f>
        <v/>
      </c>
      <c r="C389" s="477" t="str">
        <f>IF(Tabla1[[#This Row],[Código_Actividad]]="","",'Formulario PPGR1'!#REF!)</f>
        <v/>
      </c>
      <c r="D389" s="477" t="str">
        <f>IF(Tabla1[[#This Row],[Código_Actividad]]="","",'Formulario PPGR1'!#REF!)</f>
        <v/>
      </c>
      <c r="E389" s="477" t="str">
        <f>IF(Tabla1[[#This Row],[Código_Actividad]]="","",'Formulario PPGR1'!#REF!)</f>
        <v/>
      </c>
      <c r="F389" s="477" t="str">
        <f>IF(Tabla1[[#This Row],[Código_Actividad]]="","",'Formulario PPGR1'!#REF!)</f>
        <v/>
      </c>
      <c r="G389" s="386"/>
      <c r="H389" s="418" t="str">
        <f>IFERROR(VLOOKUP(Tabla1[[#This Row],[Código_Actividad]],'Formulario PPGR2'!$H$7:$I$1048576,2,FALSE),"")</f>
        <v/>
      </c>
      <c r="I389" s="453">
        <v>10</v>
      </c>
      <c r="J389" s="388"/>
      <c r="K389" s="451" t="s">
        <v>714</v>
      </c>
      <c r="L389" s="543"/>
      <c r="M389" s="475" t="str">
        <f>IFERROR(VLOOKUP($L389,Insumos!$D$2:$G$518,2,FALSE),"")</f>
        <v/>
      </c>
      <c r="N389" s="545"/>
      <c r="O389" s="476" t="str">
        <f>IFERROR(VLOOKUP($L389,Insumos!$D$2:$G$518,3,FALSE),"")</f>
        <v/>
      </c>
      <c r="P389" s="476" t="e">
        <f>+Tabla1[[#This Row],[Precio Unitario]]*Tabla1[[#This Row],[Cantidad de Insumos]]</f>
        <v>#VALUE!</v>
      </c>
      <c r="Q389" s="476" t="str">
        <f>IFERROR(VLOOKUP($L389,Insumos!$D$2:$G$518,4,FALSE),"")</f>
        <v/>
      </c>
      <c r="R389" s="475"/>
    </row>
    <row r="390" spans="2:18" x14ac:dyDescent="0.25">
      <c r="B390" s="477" t="str">
        <f>IF(Tabla1[[#This Row],[Código_Actividad]]="","",CONCATENATE(Tabla1[[#This Row],[POA]],".",Tabla1[[#This Row],[SRS]],".",Tabla1[[#This Row],[AREA]],".",Tabla1[[#This Row],[TIPO]]))</f>
        <v/>
      </c>
      <c r="C390" s="477" t="str">
        <f>IF(Tabla1[[#This Row],[Código_Actividad]]="","",'Formulario PPGR1'!#REF!)</f>
        <v/>
      </c>
      <c r="D390" s="477" t="str">
        <f>IF(Tabla1[[#This Row],[Código_Actividad]]="","",'Formulario PPGR1'!#REF!)</f>
        <v/>
      </c>
      <c r="E390" s="477" t="str">
        <f>IF(Tabla1[[#This Row],[Código_Actividad]]="","",'Formulario PPGR1'!#REF!)</f>
        <v/>
      </c>
      <c r="F390" s="477" t="str">
        <f>IF(Tabla1[[#This Row],[Código_Actividad]]="","",'Formulario PPGR1'!#REF!)</f>
        <v/>
      </c>
      <c r="G390" s="386"/>
      <c r="H390" s="418" t="str">
        <f>IFERROR(VLOOKUP(Tabla1[[#This Row],[Código_Actividad]],'Formulario PPGR2'!$H$7:$I$1048576,2,FALSE),"")</f>
        <v/>
      </c>
      <c r="I390" s="453">
        <v>10</v>
      </c>
      <c r="J390" s="388"/>
      <c r="K390" s="451" t="s">
        <v>714</v>
      </c>
      <c r="L390" s="543"/>
      <c r="M390" s="475" t="str">
        <f>IFERROR(VLOOKUP($L390,Insumos!$D$2:$G$518,2,FALSE),"")</f>
        <v/>
      </c>
      <c r="N390" s="545"/>
      <c r="O390" s="476" t="str">
        <f>IFERROR(VLOOKUP($L390,Insumos!$D$2:$G$518,3,FALSE),"")</f>
        <v/>
      </c>
      <c r="P390" s="476" t="e">
        <f>+Tabla1[[#This Row],[Precio Unitario]]*Tabla1[[#This Row],[Cantidad de Insumos]]</f>
        <v>#VALUE!</v>
      </c>
      <c r="Q390" s="476" t="str">
        <f>IFERROR(VLOOKUP($L390,Insumos!$D$2:$G$518,4,FALSE),"")</f>
        <v/>
      </c>
      <c r="R390" s="475"/>
    </row>
    <row r="391" spans="2:18" x14ac:dyDescent="0.25">
      <c r="B391" s="477" t="str">
        <f>IF(Tabla1[[#This Row],[Código_Actividad]]="","",CONCATENATE(Tabla1[[#This Row],[POA]],".",Tabla1[[#This Row],[SRS]],".",Tabla1[[#This Row],[AREA]],".",Tabla1[[#This Row],[TIPO]]))</f>
        <v/>
      </c>
      <c r="C391" s="477" t="str">
        <f>IF(Tabla1[[#This Row],[Código_Actividad]]="","",'Formulario PPGR1'!#REF!)</f>
        <v/>
      </c>
      <c r="D391" s="477" t="str">
        <f>IF(Tabla1[[#This Row],[Código_Actividad]]="","",'Formulario PPGR1'!#REF!)</f>
        <v/>
      </c>
      <c r="E391" s="477" t="str">
        <f>IF(Tabla1[[#This Row],[Código_Actividad]]="","",'Formulario PPGR1'!#REF!)</f>
        <v/>
      </c>
      <c r="F391" s="477" t="str">
        <f>IF(Tabla1[[#This Row],[Código_Actividad]]="","",'Formulario PPGR1'!#REF!)</f>
        <v/>
      </c>
      <c r="G391" s="386"/>
      <c r="H391" s="418" t="str">
        <f>IFERROR(VLOOKUP(Tabla1[[#This Row],[Código_Actividad]],'Formulario PPGR2'!$H$7:$I$1048576,2,FALSE),"")</f>
        <v/>
      </c>
      <c r="I391" s="453">
        <v>10</v>
      </c>
      <c r="J391" s="388"/>
      <c r="K391" s="451" t="s">
        <v>867</v>
      </c>
      <c r="L391" s="543"/>
      <c r="M391" s="475" t="str">
        <f>IFERROR(VLOOKUP($L391,Insumos!$D$2:$G$518,2,FALSE),"")</f>
        <v/>
      </c>
      <c r="N391" s="545"/>
      <c r="O391" s="476" t="str">
        <f>IFERROR(VLOOKUP($L391,Insumos!$D$2:$G$518,3,FALSE),"")</f>
        <v/>
      </c>
      <c r="P391" s="476" t="e">
        <f>+Tabla1[[#This Row],[Precio Unitario]]*Tabla1[[#This Row],[Cantidad de Insumos]]</f>
        <v>#VALUE!</v>
      </c>
      <c r="Q391" s="476" t="str">
        <f>IFERROR(VLOOKUP($L391,Insumos!$D$2:$G$518,4,FALSE),"")</f>
        <v/>
      </c>
      <c r="R391" s="475"/>
    </row>
    <row r="392" spans="2:18" x14ac:dyDescent="0.25">
      <c r="B392" s="477" t="str">
        <f>IF(Tabla1[[#This Row],[Código_Actividad]]="","",CONCATENATE(Tabla1[[#This Row],[POA]],".",Tabla1[[#This Row],[SRS]],".",Tabla1[[#This Row],[AREA]],".",Tabla1[[#This Row],[TIPO]]))</f>
        <v/>
      </c>
      <c r="C392" s="477" t="str">
        <f>IF(Tabla1[[#This Row],[Código_Actividad]]="","",'Formulario PPGR1'!#REF!)</f>
        <v/>
      </c>
      <c r="D392" s="477" t="str">
        <f>IF(Tabla1[[#This Row],[Código_Actividad]]="","",'Formulario PPGR1'!#REF!)</f>
        <v/>
      </c>
      <c r="E392" s="477" t="str">
        <f>IF(Tabla1[[#This Row],[Código_Actividad]]="","",'Formulario PPGR1'!#REF!)</f>
        <v/>
      </c>
      <c r="F392" s="477" t="str">
        <f>IF(Tabla1[[#This Row],[Código_Actividad]]="","",'Formulario PPGR1'!#REF!)</f>
        <v/>
      </c>
      <c r="G392" s="386"/>
      <c r="H392" s="418" t="str">
        <f>IFERROR(VLOOKUP(Tabla1[[#This Row],[Código_Actividad]],'Formulario PPGR2'!$H$7:$I$1048576,2,FALSE),"")</f>
        <v/>
      </c>
      <c r="I392" s="453">
        <v>5</v>
      </c>
      <c r="J392" s="388"/>
      <c r="K392" s="451" t="s">
        <v>1034</v>
      </c>
      <c r="L392" s="543"/>
      <c r="M392" s="475" t="str">
        <f>IFERROR(VLOOKUP($L392,Insumos!$D$2:$G$518,2,FALSE),"")</f>
        <v/>
      </c>
      <c r="N392" s="545"/>
      <c r="O392" s="476" t="str">
        <f>IFERROR(VLOOKUP($L392,Insumos!$D$2:$G$518,3,FALSE),"")</f>
        <v/>
      </c>
      <c r="P392" s="476" t="e">
        <f>+Tabla1[[#This Row],[Precio Unitario]]*Tabla1[[#This Row],[Cantidad de Insumos]]</f>
        <v>#VALUE!</v>
      </c>
      <c r="Q392" s="476" t="str">
        <f>IFERROR(VLOOKUP($L392,Insumos!$D$2:$G$518,4,FALSE),"")</f>
        <v/>
      </c>
      <c r="R392" s="475"/>
    </row>
    <row r="393" spans="2:18" x14ac:dyDescent="0.25">
      <c r="B393" s="477" t="str">
        <f>IF(Tabla1[[#This Row],[Código_Actividad]]="","",CONCATENATE(Tabla1[[#This Row],[POA]],".",Tabla1[[#This Row],[SRS]],".",Tabla1[[#This Row],[AREA]],".",Tabla1[[#This Row],[TIPO]]))</f>
        <v/>
      </c>
      <c r="C393" s="477" t="str">
        <f>IF(Tabla1[[#This Row],[Código_Actividad]]="","",'Formulario PPGR1'!#REF!)</f>
        <v/>
      </c>
      <c r="D393" s="477" t="str">
        <f>IF(Tabla1[[#This Row],[Código_Actividad]]="","",'Formulario PPGR1'!#REF!)</f>
        <v/>
      </c>
      <c r="E393" s="477" t="str">
        <f>IF(Tabla1[[#This Row],[Código_Actividad]]="","",'Formulario PPGR1'!#REF!)</f>
        <v/>
      </c>
      <c r="F393" s="477" t="str">
        <f>IF(Tabla1[[#This Row],[Código_Actividad]]="","",'Formulario PPGR1'!#REF!)</f>
        <v/>
      </c>
      <c r="G393" s="386"/>
      <c r="H393" s="418" t="str">
        <f>IFERROR(VLOOKUP(Tabla1[[#This Row],[Código_Actividad]],'Formulario PPGR2'!$H$7:$I$1048576,2,FALSE),"")</f>
        <v/>
      </c>
      <c r="I393" s="453">
        <v>1</v>
      </c>
      <c r="J393" s="388"/>
      <c r="K393" s="451" t="s">
        <v>1034</v>
      </c>
      <c r="L393" s="543"/>
      <c r="M393" s="475" t="str">
        <f>IFERROR(VLOOKUP($L393,Insumos!$D$2:$G$518,2,FALSE),"")</f>
        <v/>
      </c>
      <c r="N393" s="545"/>
      <c r="O393" s="476" t="str">
        <f>IFERROR(VLOOKUP($L393,Insumos!$D$2:$G$518,3,FALSE),"")</f>
        <v/>
      </c>
      <c r="P393" s="476" t="e">
        <f>+Tabla1[[#This Row],[Precio Unitario]]*Tabla1[[#This Row],[Cantidad de Insumos]]</f>
        <v>#VALUE!</v>
      </c>
      <c r="Q393" s="476" t="str">
        <f>IFERROR(VLOOKUP($L393,Insumos!$D$2:$G$518,4,FALSE),"")</f>
        <v/>
      </c>
      <c r="R393" s="475"/>
    </row>
    <row r="394" spans="2:18" x14ac:dyDescent="0.25">
      <c r="B394" s="477" t="str">
        <f>IF(Tabla1[[#This Row],[Código_Actividad]]="","",CONCATENATE(Tabla1[[#This Row],[POA]],".",Tabla1[[#This Row],[SRS]],".",Tabla1[[#This Row],[AREA]],".",Tabla1[[#This Row],[TIPO]]))</f>
        <v/>
      </c>
      <c r="C394" s="477" t="str">
        <f>IF(Tabla1[[#This Row],[Código_Actividad]]="","",'Formulario PPGR1'!#REF!)</f>
        <v/>
      </c>
      <c r="D394" s="477" t="str">
        <f>IF(Tabla1[[#This Row],[Código_Actividad]]="","",'Formulario PPGR1'!#REF!)</f>
        <v/>
      </c>
      <c r="E394" s="477" t="str">
        <f>IF(Tabla1[[#This Row],[Código_Actividad]]="","",'Formulario PPGR1'!#REF!)</f>
        <v/>
      </c>
      <c r="F394" s="477" t="str">
        <f>IF(Tabla1[[#This Row],[Código_Actividad]]="","",'Formulario PPGR1'!#REF!)</f>
        <v/>
      </c>
      <c r="G394" s="386"/>
      <c r="H394" s="418" t="str">
        <f>IFERROR(VLOOKUP(Tabla1[[#This Row],[Código_Actividad]],'Formulario PPGR2'!$H$7:$I$1048576,2,FALSE),"")</f>
        <v/>
      </c>
      <c r="I394" s="453">
        <v>2</v>
      </c>
      <c r="J394" s="388"/>
      <c r="K394" s="451" t="s">
        <v>1034</v>
      </c>
      <c r="L394" s="543"/>
      <c r="M394" s="475" t="str">
        <f>IFERROR(VLOOKUP($L394,Insumos!$D$2:$G$518,2,FALSE),"")</f>
        <v/>
      </c>
      <c r="N394" s="545"/>
      <c r="O394" s="476" t="str">
        <f>IFERROR(VLOOKUP($L394,Insumos!$D$2:$G$518,3,FALSE),"")</f>
        <v/>
      </c>
      <c r="P394" s="476" t="e">
        <f>+Tabla1[[#This Row],[Precio Unitario]]*Tabla1[[#This Row],[Cantidad de Insumos]]</f>
        <v>#VALUE!</v>
      </c>
      <c r="Q394" s="476" t="str">
        <f>IFERROR(VLOOKUP($L394,Insumos!$D$2:$G$518,4,FALSE),"")</f>
        <v/>
      </c>
      <c r="R394" s="475"/>
    </row>
    <row r="395" spans="2:18" x14ac:dyDescent="0.25">
      <c r="B395" s="477" t="str">
        <f>IF(Tabla1[[#This Row],[Código_Actividad]]="","",CONCATENATE(Tabla1[[#This Row],[POA]],".",Tabla1[[#This Row],[SRS]],".",Tabla1[[#This Row],[AREA]],".",Tabla1[[#This Row],[TIPO]]))</f>
        <v/>
      </c>
      <c r="C395" s="477" t="str">
        <f>IF(Tabla1[[#This Row],[Código_Actividad]]="","",'Formulario PPGR1'!#REF!)</f>
        <v/>
      </c>
      <c r="D395" s="477" t="str">
        <f>IF(Tabla1[[#This Row],[Código_Actividad]]="","",'Formulario PPGR1'!#REF!)</f>
        <v/>
      </c>
      <c r="E395" s="477" t="str">
        <f>IF(Tabla1[[#This Row],[Código_Actividad]]="","",'Formulario PPGR1'!#REF!)</f>
        <v/>
      </c>
      <c r="F395" s="477" t="str">
        <f>IF(Tabla1[[#This Row],[Código_Actividad]]="","",'Formulario PPGR1'!#REF!)</f>
        <v/>
      </c>
      <c r="G395" s="386"/>
      <c r="H395" s="418" t="str">
        <f>IFERROR(VLOOKUP(Tabla1[[#This Row],[Código_Actividad]],'Formulario PPGR2'!$H$7:$I$1048576,2,FALSE),"")</f>
        <v/>
      </c>
      <c r="I395" s="453">
        <v>1</v>
      </c>
      <c r="J395" s="388"/>
      <c r="K395" s="451" t="s">
        <v>1154</v>
      </c>
      <c r="L395" s="543"/>
      <c r="M395" s="475" t="str">
        <f>IFERROR(VLOOKUP($L395,Insumos!$D$2:$G$518,2,FALSE),"")</f>
        <v/>
      </c>
      <c r="N395" s="545"/>
      <c r="O395" s="476" t="str">
        <f>IFERROR(VLOOKUP($L395,Insumos!$D$2:$G$518,3,FALSE),"")</f>
        <v/>
      </c>
      <c r="P395" s="476" t="e">
        <f>+Tabla1[[#This Row],[Precio Unitario]]*Tabla1[[#This Row],[Cantidad de Insumos]]</f>
        <v>#VALUE!</v>
      </c>
      <c r="Q395" s="476" t="str">
        <f>IFERROR(VLOOKUP($L395,Insumos!$D$2:$G$518,4,FALSE),"")</f>
        <v/>
      </c>
      <c r="R395" s="475"/>
    </row>
    <row r="396" spans="2:18" x14ac:dyDescent="0.25">
      <c r="B396" s="477" t="str">
        <f>IF(Tabla1[[#This Row],[Código_Actividad]]="","",CONCATENATE(Tabla1[[#This Row],[POA]],".",Tabla1[[#This Row],[SRS]],".",Tabla1[[#This Row],[AREA]],".",Tabla1[[#This Row],[TIPO]]))</f>
        <v/>
      </c>
      <c r="C396" s="477" t="str">
        <f>IF(Tabla1[[#This Row],[Código_Actividad]]="","",'Formulario PPGR1'!#REF!)</f>
        <v/>
      </c>
      <c r="D396" s="477" t="str">
        <f>IF(Tabla1[[#This Row],[Código_Actividad]]="","",'Formulario PPGR1'!#REF!)</f>
        <v/>
      </c>
      <c r="E396" s="477" t="str">
        <f>IF(Tabla1[[#This Row],[Código_Actividad]]="","",'Formulario PPGR1'!#REF!)</f>
        <v/>
      </c>
      <c r="F396" s="477" t="str">
        <f>IF(Tabla1[[#This Row],[Código_Actividad]]="","",'Formulario PPGR1'!#REF!)</f>
        <v/>
      </c>
      <c r="G396" s="386"/>
      <c r="H396" s="418" t="str">
        <f>IFERROR(VLOOKUP(Tabla1[[#This Row],[Código_Actividad]],'Formulario PPGR2'!$H$7:$I$1048576,2,FALSE),"")</f>
        <v/>
      </c>
      <c r="I396" s="453">
        <v>10</v>
      </c>
      <c r="J396" s="388"/>
      <c r="K396" s="451" t="str">
        <f>IFERROR(VLOOKUP($J396,[10]LSIns!$B$5:$C$45,2,FALSE),"")</f>
        <v/>
      </c>
      <c r="L396" s="543"/>
      <c r="M396" s="475" t="str">
        <f>IFERROR(VLOOKUP($L396,Insumos!$D$2:$G$518,2,FALSE),"")</f>
        <v/>
      </c>
      <c r="N396" s="545"/>
      <c r="O396" s="476" t="str">
        <f>IFERROR(VLOOKUP($L396,Insumos!$D$2:$G$518,3,FALSE),"")</f>
        <v/>
      </c>
      <c r="P396" s="476" t="e">
        <f>+Tabla1[[#This Row],[Precio Unitario]]*Tabla1[[#This Row],[Cantidad de Insumos]]</f>
        <v>#VALUE!</v>
      </c>
      <c r="Q396" s="476" t="str">
        <f>IFERROR(VLOOKUP($L396,Insumos!$D$2:$G$518,4,FALSE),"")</f>
        <v/>
      </c>
      <c r="R396" s="475"/>
    </row>
    <row r="397" spans="2:18" x14ac:dyDescent="0.25">
      <c r="B397" s="477" t="str">
        <f>IF(Tabla1[[#This Row],[Código_Actividad]]="","",CONCATENATE(Tabla1[[#This Row],[POA]],".",Tabla1[[#This Row],[SRS]],".",Tabla1[[#This Row],[AREA]],".",Tabla1[[#This Row],[TIPO]]))</f>
        <v/>
      </c>
      <c r="C397" s="477" t="str">
        <f>IF(Tabla1[[#This Row],[Código_Actividad]]="","",'Formulario PPGR1'!#REF!)</f>
        <v/>
      </c>
      <c r="D397" s="477" t="str">
        <f>IF(Tabla1[[#This Row],[Código_Actividad]]="","",'Formulario PPGR1'!#REF!)</f>
        <v/>
      </c>
      <c r="E397" s="477" t="str">
        <f>IF(Tabla1[[#This Row],[Código_Actividad]]="","",'Formulario PPGR1'!#REF!)</f>
        <v/>
      </c>
      <c r="F397" s="477" t="str">
        <f>IF(Tabla1[[#This Row],[Código_Actividad]]="","",'Formulario PPGR1'!#REF!)</f>
        <v/>
      </c>
      <c r="G397" s="386"/>
      <c r="H397" s="418" t="str">
        <f>IFERROR(VLOOKUP(Tabla1[[#This Row],[Código_Actividad]],'Formulario PPGR2'!$H$7:$I$1048576,2,FALSE),"")</f>
        <v/>
      </c>
      <c r="I397" s="453">
        <v>9</v>
      </c>
      <c r="J397" s="388"/>
      <c r="K397" s="451" t="s">
        <v>1324</v>
      </c>
      <c r="L397" s="543"/>
      <c r="M397" s="475" t="str">
        <f>IFERROR(VLOOKUP($L397,Insumos!$D$2:$G$518,2,FALSE),"")</f>
        <v/>
      </c>
      <c r="N397" s="545"/>
      <c r="O397" s="476" t="str">
        <f>IFERROR(VLOOKUP($L397,Insumos!$D$2:$G$518,3,FALSE),"")</f>
        <v/>
      </c>
      <c r="P397" s="476" t="e">
        <f>+Tabla1[[#This Row],[Precio Unitario]]*Tabla1[[#This Row],[Cantidad de Insumos]]</f>
        <v>#VALUE!</v>
      </c>
      <c r="Q397" s="476" t="str">
        <f>IFERROR(VLOOKUP($L397,Insumos!$D$2:$G$518,4,FALSE),"")</f>
        <v/>
      </c>
      <c r="R397" s="475"/>
    </row>
    <row r="398" spans="2:18" x14ac:dyDescent="0.25">
      <c r="B398" s="477" t="str">
        <f>IF(Tabla1[[#This Row],[Código_Actividad]]="","",CONCATENATE(Tabla1[[#This Row],[POA]],".",Tabla1[[#This Row],[SRS]],".",Tabla1[[#This Row],[AREA]],".",Tabla1[[#This Row],[TIPO]]))</f>
        <v/>
      </c>
      <c r="C398" s="477" t="str">
        <f>IF(Tabla1[[#This Row],[Código_Actividad]]="","",'Formulario PPGR1'!#REF!)</f>
        <v/>
      </c>
      <c r="D398" s="477" t="str">
        <f>IF(Tabla1[[#This Row],[Código_Actividad]]="","",'Formulario PPGR1'!#REF!)</f>
        <v/>
      </c>
      <c r="E398" s="477" t="str">
        <f>IF(Tabla1[[#This Row],[Código_Actividad]]="","",'Formulario PPGR1'!#REF!)</f>
        <v/>
      </c>
      <c r="F398" s="477" t="str">
        <f>IF(Tabla1[[#This Row],[Código_Actividad]]="","",'Formulario PPGR1'!#REF!)</f>
        <v/>
      </c>
      <c r="G398" s="386"/>
      <c r="H398" s="418" t="str">
        <f>IFERROR(VLOOKUP(Tabla1[[#This Row],[Código_Actividad]],'Formulario PPGR2'!$H$7:$I$1048576,2,FALSE),"")</f>
        <v/>
      </c>
      <c r="I398" s="453">
        <v>9</v>
      </c>
      <c r="J398" s="388"/>
      <c r="K398" s="451" t="s">
        <v>1324</v>
      </c>
      <c r="L398" s="543"/>
      <c r="M398" s="475" t="str">
        <f>IFERROR(VLOOKUP($L398,Insumos!$D$2:$G$518,2,FALSE),"")</f>
        <v/>
      </c>
      <c r="N398" s="545"/>
      <c r="O398" s="476" t="str">
        <f>IFERROR(VLOOKUP($L398,Insumos!$D$2:$G$518,3,FALSE),"")</f>
        <v/>
      </c>
      <c r="P398" s="476" t="e">
        <f>+Tabla1[[#This Row],[Precio Unitario]]*Tabla1[[#This Row],[Cantidad de Insumos]]</f>
        <v>#VALUE!</v>
      </c>
      <c r="Q398" s="476" t="str">
        <f>IFERROR(VLOOKUP($L398,Insumos!$D$2:$G$518,4,FALSE),"")</f>
        <v/>
      </c>
      <c r="R398" s="475"/>
    </row>
    <row r="399" spans="2:18" x14ac:dyDescent="0.25">
      <c r="B399" s="477" t="str">
        <f>IF(Tabla1[[#This Row],[Código_Actividad]]="","",CONCATENATE(Tabla1[[#This Row],[POA]],".",Tabla1[[#This Row],[SRS]],".",Tabla1[[#This Row],[AREA]],".",Tabla1[[#This Row],[TIPO]]))</f>
        <v/>
      </c>
      <c r="C399" s="477" t="str">
        <f>IF(Tabla1[[#This Row],[Código_Actividad]]="","",'Formulario PPGR1'!#REF!)</f>
        <v/>
      </c>
      <c r="D399" s="477" t="str">
        <f>IF(Tabla1[[#This Row],[Código_Actividad]]="","",'Formulario PPGR1'!#REF!)</f>
        <v/>
      </c>
      <c r="E399" s="477" t="str">
        <f>IF(Tabla1[[#This Row],[Código_Actividad]]="","",'Formulario PPGR1'!#REF!)</f>
        <v/>
      </c>
      <c r="F399" s="477" t="str">
        <f>IF(Tabla1[[#This Row],[Código_Actividad]]="","",'Formulario PPGR1'!#REF!)</f>
        <v/>
      </c>
      <c r="G399" s="386"/>
      <c r="H399" s="418" t="str">
        <f>IFERROR(VLOOKUP(Tabla1[[#This Row],[Código_Actividad]],'Formulario PPGR2'!$H$7:$I$1048576,2,FALSE),"")</f>
        <v/>
      </c>
      <c r="I399" s="453">
        <v>9</v>
      </c>
      <c r="J399" s="388"/>
      <c r="K399" s="451" t="s">
        <v>872</v>
      </c>
      <c r="L399" s="543"/>
      <c r="M399" s="475" t="str">
        <f>IFERROR(VLOOKUP($L399,Insumos!$D$2:$G$518,2,FALSE),"")</f>
        <v/>
      </c>
      <c r="N399" s="545"/>
      <c r="O399" s="476" t="str">
        <f>IFERROR(VLOOKUP($L399,Insumos!$D$2:$G$518,3,FALSE),"")</f>
        <v/>
      </c>
      <c r="P399" s="476" t="e">
        <f>+Tabla1[[#This Row],[Precio Unitario]]*Tabla1[[#This Row],[Cantidad de Insumos]]</f>
        <v>#VALUE!</v>
      </c>
      <c r="Q399" s="476" t="str">
        <f>IFERROR(VLOOKUP($L399,Insumos!$D$2:$G$518,4,FALSE),"")</f>
        <v/>
      </c>
      <c r="R399" s="475"/>
    </row>
    <row r="400" spans="2:18" x14ac:dyDescent="0.25">
      <c r="B400" s="477" t="str">
        <f>IF(Tabla1[[#This Row],[Código_Actividad]]="","",CONCATENATE(Tabla1[[#This Row],[POA]],".",Tabla1[[#This Row],[SRS]],".",Tabla1[[#This Row],[AREA]],".",Tabla1[[#This Row],[TIPO]]))</f>
        <v/>
      </c>
      <c r="C400" s="477" t="str">
        <f>IF(Tabla1[[#This Row],[Código_Actividad]]="","",'Formulario PPGR1'!#REF!)</f>
        <v/>
      </c>
      <c r="D400" s="477" t="str">
        <f>IF(Tabla1[[#This Row],[Código_Actividad]]="","",'Formulario PPGR1'!#REF!)</f>
        <v/>
      </c>
      <c r="E400" s="477" t="str">
        <f>IF(Tabla1[[#This Row],[Código_Actividad]]="","",'Formulario PPGR1'!#REF!)</f>
        <v/>
      </c>
      <c r="F400" s="477" t="str">
        <f>IF(Tabla1[[#This Row],[Código_Actividad]]="","",'Formulario PPGR1'!#REF!)</f>
        <v/>
      </c>
      <c r="G400" s="386"/>
      <c r="H400" s="418" t="str">
        <f>IFERROR(VLOOKUP(Tabla1[[#This Row],[Código_Actividad]],'Formulario PPGR2'!$H$7:$I$1048576,2,FALSE),"")</f>
        <v/>
      </c>
      <c r="I400" s="453">
        <v>7</v>
      </c>
      <c r="J400" s="388"/>
      <c r="K400" s="451" t="s">
        <v>1013</v>
      </c>
      <c r="L400" s="543"/>
      <c r="M400" s="475" t="str">
        <f>IFERROR(VLOOKUP($L400,Insumos!$D$2:$G$518,2,FALSE),"")</f>
        <v/>
      </c>
      <c r="N400" s="545"/>
      <c r="O400" s="476" t="str">
        <f>IFERROR(VLOOKUP($L400,Insumos!$D$2:$G$518,3,FALSE),"")</f>
        <v/>
      </c>
      <c r="P400" s="476" t="e">
        <f>+Tabla1[[#This Row],[Precio Unitario]]*Tabla1[[#This Row],[Cantidad de Insumos]]</f>
        <v>#VALUE!</v>
      </c>
      <c r="Q400" s="476" t="str">
        <f>IFERROR(VLOOKUP($L400,Insumos!$D$2:$G$518,4,FALSE),"")</f>
        <v/>
      </c>
      <c r="R400" s="475"/>
    </row>
    <row r="401" spans="2:18" x14ac:dyDescent="0.25">
      <c r="B401" s="477" t="str">
        <f>IF(Tabla1[[#This Row],[Código_Actividad]]="","",CONCATENATE(Tabla1[[#This Row],[POA]],".",Tabla1[[#This Row],[SRS]],".",Tabla1[[#This Row],[AREA]],".",Tabla1[[#This Row],[TIPO]]))</f>
        <v/>
      </c>
      <c r="C401" s="477" t="str">
        <f>IF(Tabla1[[#This Row],[Código_Actividad]]="","",'Formulario PPGR1'!#REF!)</f>
        <v/>
      </c>
      <c r="D401" s="477" t="str">
        <f>IF(Tabla1[[#This Row],[Código_Actividad]]="","",'Formulario PPGR1'!#REF!)</f>
        <v/>
      </c>
      <c r="E401" s="477" t="str">
        <f>IF(Tabla1[[#This Row],[Código_Actividad]]="","",'Formulario PPGR1'!#REF!)</f>
        <v/>
      </c>
      <c r="F401" s="477" t="str">
        <f>IF(Tabla1[[#This Row],[Código_Actividad]]="","",'Formulario PPGR1'!#REF!)</f>
        <v/>
      </c>
      <c r="G401" s="386"/>
      <c r="H401" s="418" t="str">
        <f>IFERROR(VLOOKUP(Tabla1[[#This Row],[Código_Actividad]],'Formulario PPGR2'!$H$7:$I$1048576,2,FALSE),"")</f>
        <v/>
      </c>
      <c r="I401" s="453">
        <v>9</v>
      </c>
      <c r="J401" s="388"/>
      <c r="K401" s="451" t="s">
        <v>714</v>
      </c>
      <c r="L401" s="543"/>
      <c r="M401" s="475" t="str">
        <f>IFERROR(VLOOKUP($L401,Insumos!$D$2:$G$518,2,FALSE),"")</f>
        <v/>
      </c>
      <c r="N401" s="545"/>
      <c r="O401" s="476" t="str">
        <f>IFERROR(VLOOKUP($L401,Insumos!$D$2:$G$518,3,FALSE),"")</f>
        <v/>
      </c>
      <c r="P401" s="476" t="e">
        <f>+Tabla1[[#This Row],[Precio Unitario]]*Tabla1[[#This Row],[Cantidad de Insumos]]</f>
        <v>#VALUE!</v>
      </c>
      <c r="Q401" s="476" t="str">
        <f>IFERROR(VLOOKUP($L401,Insumos!$D$2:$G$518,4,FALSE),"")</f>
        <v/>
      </c>
      <c r="R401" s="475"/>
    </row>
    <row r="402" spans="2:18" x14ac:dyDescent="0.25">
      <c r="B402" s="477" t="str">
        <f>IF(Tabla1[[#This Row],[Código_Actividad]]="","",CONCATENATE(Tabla1[[#This Row],[POA]],".",Tabla1[[#This Row],[SRS]],".",Tabla1[[#This Row],[AREA]],".",Tabla1[[#This Row],[TIPO]]))</f>
        <v/>
      </c>
      <c r="C402" s="477" t="str">
        <f>IF(Tabla1[[#This Row],[Código_Actividad]]="","",'Formulario PPGR1'!#REF!)</f>
        <v/>
      </c>
      <c r="D402" s="477" t="str">
        <f>IF(Tabla1[[#This Row],[Código_Actividad]]="","",'Formulario PPGR1'!#REF!)</f>
        <v/>
      </c>
      <c r="E402" s="477" t="str">
        <f>IF(Tabla1[[#This Row],[Código_Actividad]]="","",'Formulario PPGR1'!#REF!)</f>
        <v/>
      </c>
      <c r="F402" s="477" t="str">
        <f>IF(Tabla1[[#This Row],[Código_Actividad]]="","",'Formulario PPGR1'!#REF!)</f>
        <v/>
      </c>
      <c r="G402" s="386"/>
      <c r="H402" s="418" t="str">
        <f>IFERROR(VLOOKUP(Tabla1[[#This Row],[Código_Actividad]],'Formulario PPGR2'!$H$7:$I$1048576,2,FALSE),"")</f>
        <v/>
      </c>
      <c r="I402" s="453">
        <v>9</v>
      </c>
      <c r="J402" s="388"/>
      <c r="K402" s="451" t="s">
        <v>714</v>
      </c>
      <c r="L402" s="543"/>
      <c r="M402" s="475" t="str">
        <f>IFERROR(VLOOKUP($L402,Insumos!$D$2:$G$518,2,FALSE),"")</f>
        <v/>
      </c>
      <c r="N402" s="545"/>
      <c r="O402" s="476" t="str">
        <f>IFERROR(VLOOKUP($L402,Insumos!$D$2:$G$518,3,FALSE),"")</f>
        <v/>
      </c>
      <c r="P402" s="476" t="e">
        <f>+Tabla1[[#This Row],[Precio Unitario]]*Tabla1[[#This Row],[Cantidad de Insumos]]</f>
        <v>#VALUE!</v>
      </c>
      <c r="Q402" s="476" t="str">
        <f>IFERROR(VLOOKUP($L402,Insumos!$D$2:$G$518,4,FALSE),"")</f>
        <v/>
      </c>
      <c r="R402" s="475"/>
    </row>
    <row r="403" spans="2:18" x14ac:dyDescent="0.25">
      <c r="B403" s="477" t="str">
        <f>IF(Tabla1[[#This Row],[Código_Actividad]]="","",CONCATENATE(Tabla1[[#This Row],[POA]],".",Tabla1[[#This Row],[SRS]],".",Tabla1[[#This Row],[AREA]],".",Tabla1[[#This Row],[TIPO]]))</f>
        <v/>
      </c>
      <c r="C403" s="477" t="str">
        <f>IF(Tabla1[[#This Row],[Código_Actividad]]="","",'Formulario PPGR1'!#REF!)</f>
        <v/>
      </c>
      <c r="D403" s="477" t="str">
        <f>IF(Tabla1[[#This Row],[Código_Actividad]]="","",'Formulario PPGR1'!#REF!)</f>
        <v/>
      </c>
      <c r="E403" s="477" t="str">
        <f>IF(Tabla1[[#This Row],[Código_Actividad]]="","",'Formulario PPGR1'!#REF!)</f>
        <v/>
      </c>
      <c r="F403" s="477" t="str">
        <f>IF(Tabla1[[#This Row],[Código_Actividad]]="","",'Formulario PPGR1'!#REF!)</f>
        <v/>
      </c>
      <c r="G403" s="386"/>
      <c r="H403" s="418" t="str">
        <f>IFERROR(VLOOKUP(Tabla1[[#This Row],[Código_Actividad]],'Formulario PPGR2'!$H$7:$I$1048576,2,FALSE),"")</f>
        <v/>
      </c>
      <c r="I403" s="453">
        <v>9</v>
      </c>
      <c r="J403" s="388"/>
      <c r="K403" s="451" t="s">
        <v>867</v>
      </c>
      <c r="L403" s="543"/>
      <c r="M403" s="475" t="str">
        <f>IFERROR(VLOOKUP($L403,Insumos!$D$2:$G$518,2,FALSE),"")</f>
        <v/>
      </c>
      <c r="N403" s="545"/>
      <c r="O403" s="476" t="str">
        <f>IFERROR(VLOOKUP($L403,Insumos!$D$2:$G$518,3,FALSE),"")</f>
        <v/>
      </c>
      <c r="P403" s="476" t="e">
        <f>+Tabla1[[#This Row],[Precio Unitario]]*Tabla1[[#This Row],[Cantidad de Insumos]]</f>
        <v>#VALUE!</v>
      </c>
      <c r="Q403" s="476" t="str">
        <f>IFERROR(VLOOKUP($L403,Insumos!$D$2:$G$518,4,FALSE),"")</f>
        <v/>
      </c>
      <c r="R403" s="475"/>
    </row>
    <row r="404" spans="2:18" x14ac:dyDescent="0.25">
      <c r="B404" s="477" t="str">
        <f>IF(Tabla1[[#This Row],[Código_Actividad]]="","",CONCATENATE(Tabla1[[#This Row],[POA]],".",Tabla1[[#This Row],[SRS]],".",Tabla1[[#This Row],[AREA]],".",Tabla1[[#This Row],[TIPO]]))</f>
        <v/>
      </c>
      <c r="C404" s="477" t="str">
        <f>IF(Tabla1[[#This Row],[Código_Actividad]]="","",'Formulario PPGR1'!#REF!)</f>
        <v/>
      </c>
      <c r="D404" s="477" t="str">
        <f>IF(Tabla1[[#This Row],[Código_Actividad]]="","",'Formulario PPGR1'!#REF!)</f>
        <v/>
      </c>
      <c r="E404" s="477" t="str">
        <f>IF(Tabla1[[#This Row],[Código_Actividad]]="","",'Formulario PPGR1'!#REF!)</f>
        <v/>
      </c>
      <c r="F404" s="477" t="str">
        <f>IF(Tabla1[[#This Row],[Código_Actividad]]="","",'Formulario PPGR1'!#REF!)</f>
        <v/>
      </c>
      <c r="G404" s="386"/>
      <c r="H404" s="418" t="str">
        <f>IFERROR(VLOOKUP(Tabla1[[#This Row],[Código_Actividad]],'Formulario PPGR2'!$H$7:$I$1048576,2,FALSE),"")</f>
        <v/>
      </c>
      <c r="I404" s="453">
        <v>5</v>
      </c>
      <c r="J404" s="388"/>
      <c r="K404" s="451" t="s">
        <v>1034</v>
      </c>
      <c r="L404" s="543"/>
      <c r="M404" s="475" t="str">
        <f>IFERROR(VLOOKUP($L404,Insumos!$D$2:$G$518,2,FALSE),"")</f>
        <v/>
      </c>
      <c r="N404" s="545"/>
      <c r="O404" s="476" t="str">
        <f>IFERROR(VLOOKUP($L404,Insumos!$D$2:$G$518,3,FALSE),"")</f>
        <v/>
      </c>
      <c r="P404" s="476" t="e">
        <f>+Tabla1[[#This Row],[Precio Unitario]]*Tabla1[[#This Row],[Cantidad de Insumos]]</f>
        <v>#VALUE!</v>
      </c>
      <c r="Q404" s="476" t="str">
        <f>IFERROR(VLOOKUP($L404,Insumos!$D$2:$G$518,4,FALSE),"")</f>
        <v/>
      </c>
      <c r="R404" s="475"/>
    </row>
    <row r="405" spans="2:18" x14ac:dyDescent="0.25">
      <c r="B405" s="477" t="str">
        <f>IF(Tabla1[[#This Row],[Código_Actividad]]="","",CONCATENATE(Tabla1[[#This Row],[POA]],".",Tabla1[[#This Row],[SRS]],".",Tabla1[[#This Row],[AREA]],".",Tabla1[[#This Row],[TIPO]]))</f>
        <v/>
      </c>
      <c r="C405" s="477" t="str">
        <f>IF(Tabla1[[#This Row],[Código_Actividad]]="","",'Formulario PPGR1'!#REF!)</f>
        <v/>
      </c>
      <c r="D405" s="477" t="str">
        <f>IF(Tabla1[[#This Row],[Código_Actividad]]="","",'Formulario PPGR1'!#REF!)</f>
        <v/>
      </c>
      <c r="E405" s="477" t="str">
        <f>IF(Tabla1[[#This Row],[Código_Actividad]]="","",'Formulario PPGR1'!#REF!)</f>
        <v/>
      </c>
      <c r="F405" s="477" t="str">
        <f>IF(Tabla1[[#This Row],[Código_Actividad]]="","",'Formulario PPGR1'!#REF!)</f>
        <v/>
      </c>
      <c r="G405" s="386"/>
      <c r="H405" s="418" t="str">
        <f>IFERROR(VLOOKUP(Tabla1[[#This Row],[Código_Actividad]],'Formulario PPGR2'!$H$7:$I$1048576,2,FALSE),"")</f>
        <v/>
      </c>
      <c r="I405" s="453">
        <v>1</v>
      </c>
      <c r="J405" s="388"/>
      <c r="K405" s="451" t="s">
        <v>1034</v>
      </c>
      <c r="L405" s="543"/>
      <c r="M405" s="475" t="str">
        <f>IFERROR(VLOOKUP($L405,Insumos!$D$2:$G$518,2,FALSE),"")</f>
        <v/>
      </c>
      <c r="N405" s="545"/>
      <c r="O405" s="476" t="str">
        <f>IFERROR(VLOOKUP($L405,Insumos!$D$2:$G$518,3,FALSE),"")</f>
        <v/>
      </c>
      <c r="P405" s="476" t="e">
        <f>+Tabla1[[#This Row],[Precio Unitario]]*Tabla1[[#This Row],[Cantidad de Insumos]]</f>
        <v>#VALUE!</v>
      </c>
      <c r="Q405" s="476" t="str">
        <f>IFERROR(VLOOKUP($L405,Insumos!$D$2:$G$518,4,FALSE),"")</f>
        <v/>
      </c>
      <c r="R405" s="475"/>
    </row>
    <row r="406" spans="2:18" x14ac:dyDescent="0.25">
      <c r="B406" s="477" t="str">
        <f>IF(Tabla1[[#This Row],[Código_Actividad]]="","",CONCATENATE(Tabla1[[#This Row],[POA]],".",Tabla1[[#This Row],[SRS]],".",Tabla1[[#This Row],[AREA]],".",Tabla1[[#This Row],[TIPO]]))</f>
        <v/>
      </c>
      <c r="C406" s="477" t="str">
        <f>IF(Tabla1[[#This Row],[Código_Actividad]]="","",'Formulario PPGR1'!#REF!)</f>
        <v/>
      </c>
      <c r="D406" s="477" t="str">
        <f>IF(Tabla1[[#This Row],[Código_Actividad]]="","",'Formulario PPGR1'!#REF!)</f>
        <v/>
      </c>
      <c r="E406" s="477" t="str">
        <f>IF(Tabla1[[#This Row],[Código_Actividad]]="","",'Formulario PPGR1'!#REF!)</f>
        <v/>
      </c>
      <c r="F406" s="477" t="str">
        <f>IF(Tabla1[[#This Row],[Código_Actividad]]="","",'Formulario PPGR1'!#REF!)</f>
        <v/>
      </c>
      <c r="G406" s="386"/>
      <c r="H406" s="418" t="str">
        <f>IFERROR(VLOOKUP(Tabla1[[#This Row],[Código_Actividad]],'Formulario PPGR2'!$H$7:$I$1048576,2,FALSE),"")</f>
        <v/>
      </c>
      <c r="I406" s="453">
        <v>2</v>
      </c>
      <c r="J406" s="388"/>
      <c r="K406" s="451" t="s">
        <v>1034</v>
      </c>
      <c r="L406" s="543"/>
      <c r="M406" s="475" t="str">
        <f>IFERROR(VLOOKUP($L406,Insumos!$D$2:$G$518,2,FALSE),"")</f>
        <v/>
      </c>
      <c r="N406" s="545"/>
      <c r="O406" s="476" t="str">
        <f>IFERROR(VLOOKUP($L406,Insumos!$D$2:$G$518,3,FALSE),"")</f>
        <v/>
      </c>
      <c r="P406" s="476" t="e">
        <f>+Tabla1[[#This Row],[Precio Unitario]]*Tabla1[[#This Row],[Cantidad de Insumos]]</f>
        <v>#VALUE!</v>
      </c>
      <c r="Q406" s="476" t="str">
        <f>IFERROR(VLOOKUP($L406,Insumos!$D$2:$G$518,4,FALSE),"")</f>
        <v/>
      </c>
      <c r="R406" s="475"/>
    </row>
    <row r="407" spans="2:18" x14ac:dyDescent="0.25">
      <c r="B407" s="477" t="str">
        <f>IF(Tabla1[[#This Row],[Código_Actividad]]="","",CONCATENATE(Tabla1[[#This Row],[POA]],".",Tabla1[[#This Row],[SRS]],".",Tabla1[[#This Row],[AREA]],".",Tabla1[[#This Row],[TIPO]]))</f>
        <v/>
      </c>
      <c r="C407" s="477" t="str">
        <f>IF(Tabla1[[#This Row],[Código_Actividad]]="","",'Formulario PPGR1'!#REF!)</f>
        <v/>
      </c>
      <c r="D407" s="477" t="str">
        <f>IF(Tabla1[[#This Row],[Código_Actividad]]="","",'Formulario PPGR1'!#REF!)</f>
        <v/>
      </c>
      <c r="E407" s="477" t="str">
        <f>IF(Tabla1[[#This Row],[Código_Actividad]]="","",'Formulario PPGR1'!#REF!)</f>
        <v/>
      </c>
      <c r="F407" s="477" t="str">
        <f>IF(Tabla1[[#This Row],[Código_Actividad]]="","",'Formulario PPGR1'!#REF!)</f>
        <v/>
      </c>
      <c r="G407" s="386"/>
      <c r="H407" s="418" t="str">
        <f>IFERROR(VLOOKUP(Tabla1[[#This Row],[Código_Actividad]],'Formulario PPGR2'!$H$7:$I$1048576,2,FALSE),"")</f>
        <v/>
      </c>
      <c r="I407" s="453">
        <v>1</v>
      </c>
      <c r="J407" s="388"/>
      <c r="K407" s="451" t="s">
        <v>1154</v>
      </c>
      <c r="L407" s="543"/>
      <c r="M407" s="475" t="str">
        <f>IFERROR(VLOOKUP($L407,Insumos!$D$2:$G$518,2,FALSE),"")</f>
        <v/>
      </c>
      <c r="N407" s="545"/>
      <c r="O407" s="476" t="str">
        <f>IFERROR(VLOOKUP($L407,Insumos!$D$2:$G$518,3,FALSE),"")</f>
        <v/>
      </c>
      <c r="P407" s="476" t="e">
        <f>+Tabla1[[#This Row],[Precio Unitario]]*Tabla1[[#This Row],[Cantidad de Insumos]]</f>
        <v>#VALUE!</v>
      </c>
      <c r="Q407" s="476" t="str">
        <f>IFERROR(VLOOKUP($L407,Insumos!$D$2:$G$518,4,FALSE),"")</f>
        <v/>
      </c>
      <c r="R407" s="475"/>
    </row>
    <row r="408" spans="2:18" x14ac:dyDescent="0.25">
      <c r="B408" s="477" t="str">
        <f>IF(Tabla1[[#This Row],[Código_Actividad]]="","",CONCATENATE(Tabla1[[#This Row],[POA]],".",Tabla1[[#This Row],[SRS]],".",Tabla1[[#This Row],[AREA]],".",Tabla1[[#This Row],[TIPO]]))</f>
        <v/>
      </c>
      <c r="C408" s="477" t="str">
        <f>IF(Tabla1[[#This Row],[Código_Actividad]]="","",'Formulario PPGR1'!#REF!)</f>
        <v/>
      </c>
      <c r="D408" s="477" t="str">
        <f>IF(Tabla1[[#This Row],[Código_Actividad]]="","",'Formulario PPGR1'!#REF!)</f>
        <v/>
      </c>
      <c r="E408" s="477" t="str">
        <f>IF(Tabla1[[#This Row],[Código_Actividad]]="","",'Formulario PPGR1'!#REF!)</f>
        <v/>
      </c>
      <c r="F408" s="477" t="str">
        <f>IF(Tabla1[[#This Row],[Código_Actividad]]="","",'Formulario PPGR1'!#REF!)</f>
        <v/>
      </c>
      <c r="G408" s="386"/>
      <c r="H408" s="418" t="str">
        <f>IFERROR(VLOOKUP(Tabla1[[#This Row],[Código_Actividad]],'Formulario PPGR2'!$H$7:$I$1048576,2,FALSE),"")</f>
        <v/>
      </c>
      <c r="I408" s="453">
        <v>9</v>
      </c>
      <c r="J408" s="388"/>
      <c r="K408" s="451" t="str">
        <f>IFERROR(VLOOKUP($J408,[10]LSIns!$B$5:$C$45,2,FALSE),"")</f>
        <v/>
      </c>
      <c r="L408" s="543"/>
      <c r="M408" s="475" t="str">
        <f>IFERROR(VLOOKUP($L408,Insumos!$D$2:$G$518,2,FALSE),"")</f>
        <v/>
      </c>
      <c r="N408" s="545"/>
      <c r="O408" s="476" t="str">
        <f>IFERROR(VLOOKUP($L408,Insumos!$D$2:$G$518,3,FALSE),"")</f>
        <v/>
      </c>
      <c r="P408" s="476" t="e">
        <f>+Tabla1[[#This Row],[Precio Unitario]]*Tabla1[[#This Row],[Cantidad de Insumos]]</f>
        <v>#VALUE!</v>
      </c>
      <c r="Q408" s="476" t="str">
        <f>IFERROR(VLOOKUP($L408,Insumos!$D$2:$G$518,4,FALSE),"")</f>
        <v/>
      </c>
      <c r="R408" s="475"/>
    </row>
    <row r="409" spans="2:18" x14ac:dyDescent="0.25">
      <c r="B409" s="477" t="str">
        <f>IF(Tabla1[[#This Row],[Código_Actividad]]="","",CONCATENATE(Tabla1[[#This Row],[POA]],".",Tabla1[[#This Row],[SRS]],".",Tabla1[[#This Row],[AREA]],".",Tabla1[[#This Row],[TIPO]]))</f>
        <v/>
      </c>
      <c r="C409" s="477" t="str">
        <f>IF(Tabla1[[#This Row],[Código_Actividad]]="","",'Formulario PPGR1'!#REF!)</f>
        <v/>
      </c>
      <c r="D409" s="477" t="str">
        <f>IF(Tabla1[[#This Row],[Código_Actividad]]="","",'Formulario PPGR1'!#REF!)</f>
        <v/>
      </c>
      <c r="E409" s="477" t="str">
        <f>IF(Tabla1[[#This Row],[Código_Actividad]]="","",'Formulario PPGR1'!#REF!)</f>
        <v/>
      </c>
      <c r="F409" s="477" t="str">
        <f>IF(Tabla1[[#This Row],[Código_Actividad]]="","",'Formulario PPGR1'!#REF!)</f>
        <v/>
      </c>
      <c r="G409" s="386"/>
      <c r="H409" s="418" t="str">
        <f>IFERROR(VLOOKUP(Tabla1[[#This Row],[Código_Actividad]],'Formulario PPGR2'!$H$7:$I$1048576,2,FALSE),"")</f>
        <v/>
      </c>
      <c r="I409" s="453">
        <v>1</v>
      </c>
      <c r="J409" s="388"/>
      <c r="K409" s="451" t="s">
        <v>1324</v>
      </c>
      <c r="L409" s="543"/>
      <c r="M409" s="475" t="str">
        <f>IFERROR(VLOOKUP($L409,Insumos!$D$2:$G$518,2,FALSE),"")</f>
        <v/>
      </c>
      <c r="N409" s="545"/>
      <c r="O409" s="476" t="str">
        <f>IFERROR(VLOOKUP($L409,Insumos!$D$2:$G$518,3,FALSE),"")</f>
        <v/>
      </c>
      <c r="P409" s="476" t="e">
        <f>+Tabla1[[#This Row],[Precio Unitario]]*Tabla1[[#This Row],[Cantidad de Insumos]]</f>
        <v>#VALUE!</v>
      </c>
      <c r="Q409" s="476" t="str">
        <f>IFERROR(VLOOKUP($L409,Insumos!$D$2:$G$518,4,FALSE),"")</f>
        <v/>
      </c>
      <c r="R409" s="475"/>
    </row>
    <row r="410" spans="2:18" x14ac:dyDescent="0.25">
      <c r="B410" s="477" t="str">
        <f>IF(Tabla1[[#This Row],[Código_Actividad]]="","",CONCATENATE(Tabla1[[#This Row],[POA]],".",Tabla1[[#This Row],[SRS]],".",Tabla1[[#This Row],[AREA]],".",Tabla1[[#This Row],[TIPO]]))</f>
        <v/>
      </c>
      <c r="C410" s="477" t="str">
        <f>IF(Tabla1[[#This Row],[Código_Actividad]]="","",'Formulario PPGR1'!#REF!)</f>
        <v/>
      </c>
      <c r="D410" s="477" t="str">
        <f>IF(Tabla1[[#This Row],[Código_Actividad]]="","",'Formulario PPGR1'!#REF!)</f>
        <v/>
      </c>
      <c r="E410" s="477" t="str">
        <f>IF(Tabla1[[#This Row],[Código_Actividad]]="","",'Formulario PPGR1'!#REF!)</f>
        <v/>
      </c>
      <c r="F410" s="477" t="str">
        <f>IF(Tabla1[[#This Row],[Código_Actividad]]="","",'Formulario PPGR1'!#REF!)</f>
        <v/>
      </c>
      <c r="G410" s="386"/>
      <c r="H410" s="418" t="str">
        <f>IFERROR(VLOOKUP(Tabla1[[#This Row],[Código_Actividad]],'Formulario PPGR2'!$H$7:$I$1048576,2,FALSE),"")</f>
        <v/>
      </c>
      <c r="I410" s="453">
        <v>1</v>
      </c>
      <c r="J410" s="388"/>
      <c r="K410" s="451" t="s">
        <v>1324</v>
      </c>
      <c r="L410" s="543"/>
      <c r="M410" s="475" t="str">
        <f>IFERROR(VLOOKUP($L410,Insumos!$D$2:$G$518,2,FALSE),"")</f>
        <v/>
      </c>
      <c r="N410" s="545"/>
      <c r="O410" s="476" t="str">
        <f>IFERROR(VLOOKUP($L410,Insumos!$D$2:$G$518,3,FALSE),"")</f>
        <v/>
      </c>
      <c r="P410" s="476" t="e">
        <f>+Tabla1[[#This Row],[Precio Unitario]]*Tabla1[[#This Row],[Cantidad de Insumos]]</f>
        <v>#VALUE!</v>
      </c>
      <c r="Q410" s="476" t="str">
        <f>IFERROR(VLOOKUP($L410,Insumos!$D$2:$G$518,4,FALSE),"")</f>
        <v/>
      </c>
      <c r="R410" s="475"/>
    </row>
    <row r="411" spans="2:18" x14ac:dyDescent="0.25">
      <c r="B411" s="477" t="str">
        <f>IF(Tabla1[[#This Row],[Código_Actividad]]="","",CONCATENATE(Tabla1[[#This Row],[POA]],".",Tabla1[[#This Row],[SRS]],".",Tabla1[[#This Row],[AREA]],".",Tabla1[[#This Row],[TIPO]]))</f>
        <v/>
      </c>
      <c r="C411" s="477" t="str">
        <f>IF(Tabla1[[#This Row],[Código_Actividad]]="","",'Formulario PPGR1'!#REF!)</f>
        <v/>
      </c>
      <c r="D411" s="477" t="str">
        <f>IF(Tabla1[[#This Row],[Código_Actividad]]="","",'Formulario PPGR1'!#REF!)</f>
        <v/>
      </c>
      <c r="E411" s="477" t="str">
        <f>IF(Tabla1[[#This Row],[Código_Actividad]]="","",'Formulario PPGR1'!#REF!)</f>
        <v/>
      </c>
      <c r="F411" s="477" t="str">
        <f>IF(Tabla1[[#This Row],[Código_Actividad]]="","",'Formulario PPGR1'!#REF!)</f>
        <v/>
      </c>
      <c r="G411" s="386"/>
      <c r="H411" s="418" t="str">
        <f>IFERROR(VLOOKUP(Tabla1[[#This Row],[Código_Actividad]],'Formulario PPGR2'!$H$7:$I$1048576,2,FALSE),"")</f>
        <v/>
      </c>
      <c r="I411" s="453">
        <v>1</v>
      </c>
      <c r="J411" s="388"/>
      <c r="K411" s="451" t="s">
        <v>872</v>
      </c>
      <c r="L411" s="543"/>
      <c r="M411" s="475" t="str">
        <f>IFERROR(VLOOKUP($L411,Insumos!$D$2:$G$518,2,FALSE),"")</f>
        <v/>
      </c>
      <c r="N411" s="545"/>
      <c r="O411" s="476" t="str">
        <f>IFERROR(VLOOKUP($L411,Insumos!$D$2:$G$518,3,FALSE),"")</f>
        <v/>
      </c>
      <c r="P411" s="476" t="e">
        <f>+Tabla1[[#This Row],[Precio Unitario]]*Tabla1[[#This Row],[Cantidad de Insumos]]</f>
        <v>#VALUE!</v>
      </c>
      <c r="Q411" s="476" t="str">
        <f>IFERROR(VLOOKUP($L411,Insumos!$D$2:$G$518,4,FALSE),"")</f>
        <v/>
      </c>
      <c r="R411" s="475"/>
    </row>
    <row r="412" spans="2:18" x14ac:dyDescent="0.25">
      <c r="B412" s="477" t="str">
        <f>IF(Tabla1[[#This Row],[Código_Actividad]]="","",CONCATENATE(Tabla1[[#This Row],[POA]],".",Tabla1[[#This Row],[SRS]],".",Tabla1[[#This Row],[AREA]],".",Tabla1[[#This Row],[TIPO]]))</f>
        <v/>
      </c>
      <c r="C412" s="477" t="str">
        <f>IF(Tabla1[[#This Row],[Código_Actividad]]="","",'Formulario PPGR1'!#REF!)</f>
        <v/>
      </c>
      <c r="D412" s="477" t="str">
        <f>IF(Tabla1[[#This Row],[Código_Actividad]]="","",'Formulario PPGR1'!#REF!)</f>
        <v/>
      </c>
      <c r="E412" s="477" t="str">
        <f>IF(Tabla1[[#This Row],[Código_Actividad]]="","",'Formulario PPGR1'!#REF!)</f>
        <v/>
      </c>
      <c r="F412" s="477" t="str">
        <f>IF(Tabla1[[#This Row],[Código_Actividad]]="","",'Formulario PPGR1'!#REF!)</f>
        <v/>
      </c>
      <c r="G412" s="386"/>
      <c r="H412" s="418" t="str">
        <f>IFERROR(VLOOKUP(Tabla1[[#This Row],[Código_Actividad]],'Formulario PPGR2'!$H$7:$I$1048576,2,FALSE),"")</f>
        <v/>
      </c>
      <c r="I412" s="453">
        <v>1</v>
      </c>
      <c r="J412" s="388"/>
      <c r="K412" s="451" t="s">
        <v>1013</v>
      </c>
      <c r="L412" s="543"/>
      <c r="M412" s="475" t="str">
        <f>IFERROR(VLOOKUP($L412,Insumos!$D$2:$G$518,2,FALSE),"")</f>
        <v/>
      </c>
      <c r="N412" s="545"/>
      <c r="O412" s="476" t="str">
        <f>IFERROR(VLOOKUP($L412,Insumos!$D$2:$G$518,3,FALSE),"")</f>
        <v/>
      </c>
      <c r="P412" s="476" t="e">
        <f>+Tabla1[[#This Row],[Precio Unitario]]*Tabla1[[#This Row],[Cantidad de Insumos]]</f>
        <v>#VALUE!</v>
      </c>
      <c r="Q412" s="476" t="str">
        <f>IFERROR(VLOOKUP($L412,Insumos!$D$2:$G$518,4,FALSE),"")</f>
        <v/>
      </c>
      <c r="R412" s="475"/>
    </row>
    <row r="413" spans="2:18" x14ac:dyDescent="0.25">
      <c r="B413" s="477" t="str">
        <f>IF(Tabla1[[#This Row],[Código_Actividad]]="","",CONCATENATE(Tabla1[[#This Row],[POA]],".",Tabla1[[#This Row],[SRS]],".",Tabla1[[#This Row],[AREA]],".",Tabla1[[#This Row],[TIPO]]))</f>
        <v/>
      </c>
      <c r="C413" s="477" t="str">
        <f>IF(Tabla1[[#This Row],[Código_Actividad]]="","",'Formulario PPGR1'!#REF!)</f>
        <v/>
      </c>
      <c r="D413" s="477" t="str">
        <f>IF(Tabla1[[#This Row],[Código_Actividad]]="","",'Formulario PPGR1'!#REF!)</f>
        <v/>
      </c>
      <c r="E413" s="477" t="str">
        <f>IF(Tabla1[[#This Row],[Código_Actividad]]="","",'Formulario PPGR1'!#REF!)</f>
        <v/>
      </c>
      <c r="F413" s="477" t="str">
        <f>IF(Tabla1[[#This Row],[Código_Actividad]]="","",'Formulario PPGR1'!#REF!)</f>
        <v/>
      </c>
      <c r="G413" s="386"/>
      <c r="H413" s="418" t="str">
        <f>IFERROR(VLOOKUP(Tabla1[[#This Row],[Código_Actividad]],'Formulario PPGR2'!$H$7:$I$1048576,2,FALSE),"")</f>
        <v/>
      </c>
      <c r="I413" s="453">
        <v>1</v>
      </c>
      <c r="J413" s="388"/>
      <c r="K413" s="451" t="s">
        <v>714</v>
      </c>
      <c r="L413" s="543"/>
      <c r="M413" s="475" t="str">
        <f>IFERROR(VLOOKUP($L413,Insumos!$D$2:$G$518,2,FALSE),"")</f>
        <v/>
      </c>
      <c r="N413" s="545"/>
      <c r="O413" s="476" t="str">
        <f>IFERROR(VLOOKUP($L413,Insumos!$D$2:$G$518,3,FALSE),"")</f>
        <v/>
      </c>
      <c r="P413" s="476" t="e">
        <f>+Tabla1[[#This Row],[Precio Unitario]]*Tabla1[[#This Row],[Cantidad de Insumos]]</f>
        <v>#VALUE!</v>
      </c>
      <c r="Q413" s="476" t="str">
        <f>IFERROR(VLOOKUP($L413,Insumos!$D$2:$G$518,4,FALSE),"")</f>
        <v/>
      </c>
      <c r="R413" s="475"/>
    </row>
    <row r="414" spans="2:18" x14ac:dyDescent="0.25">
      <c r="B414" s="477" t="str">
        <f>IF(Tabla1[[#This Row],[Código_Actividad]]="","",CONCATENATE(Tabla1[[#This Row],[POA]],".",Tabla1[[#This Row],[SRS]],".",Tabla1[[#This Row],[AREA]],".",Tabla1[[#This Row],[TIPO]]))</f>
        <v/>
      </c>
      <c r="C414" s="477" t="str">
        <f>IF(Tabla1[[#This Row],[Código_Actividad]]="","",'Formulario PPGR1'!#REF!)</f>
        <v/>
      </c>
      <c r="D414" s="477" t="str">
        <f>IF(Tabla1[[#This Row],[Código_Actividad]]="","",'Formulario PPGR1'!#REF!)</f>
        <v/>
      </c>
      <c r="E414" s="477" t="str">
        <f>IF(Tabla1[[#This Row],[Código_Actividad]]="","",'Formulario PPGR1'!#REF!)</f>
        <v/>
      </c>
      <c r="F414" s="477" t="str">
        <f>IF(Tabla1[[#This Row],[Código_Actividad]]="","",'Formulario PPGR1'!#REF!)</f>
        <v/>
      </c>
      <c r="G414" s="386"/>
      <c r="H414" s="418" t="str">
        <f>IFERROR(VLOOKUP(Tabla1[[#This Row],[Código_Actividad]],'Formulario PPGR2'!$H$7:$I$1048576,2,FALSE),"")</f>
        <v/>
      </c>
      <c r="I414" s="453">
        <v>1</v>
      </c>
      <c r="J414" s="388"/>
      <c r="K414" s="451" t="s">
        <v>714</v>
      </c>
      <c r="L414" s="543"/>
      <c r="M414" s="475" t="str">
        <f>IFERROR(VLOOKUP($L414,Insumos!$D$2:$G$518,2,FALSE),"")</f>
        <v/>
      </c>
      <c r="N414" s="545"/>
      <c r="O414" s="476" t="str">
        <f>IFERROR(VLOOKUP($L414,Insumos!$D$2:$G$518,3,FALSE),"")</f>
        <v/>
      </c>
      <c r="P414" s="476" t="e">
        <f>+Tabla1[[#This Row],[Precio Unitario]]*Tabla1[[#This Row],[Cantidad de Insumos]]</f>
        <v>#VALUE!</v>
      </c>
      <c r="Q414" s="476" t="str">
        <f>IFERROR(VLOOKUP($L414,Insumos!$D$2:$G$518,4,FALSE),"")</f>
        <v/>
      </c>
      <c r="R414" s="475"/>
    </row>
    <row r="415" spans="2:18" x14ac:dyDescent="0.25">
      <c r="B415" s="477" t="str">
        <f>IF(Tabla1[[#This Row],[Código_Actividad]]="","",CONCATENATE(Tabla1[[#This Row],[POA]],".",Tabla1[[#This Row],[SRS]],".",Tabla1[[#This Row],[AREA]],".",Tabla1[[#This Row],[TIPO]]))</f>
        <v/>
      </c>
      <c r="C415" s="477" t="str">
        <f>IF(Tabla1[[#This Row],[Código_Actividad]]="","",'Formulario PPGR1'!#REF!)</f>
        <v/>
      </c>
      <c r="D415" s="477" t="str">
        <f>IF(Tabla1[[#This Row],[Código_Actividad]]="","",'Formulario PPGR1'!#REF!)</f>
        <v/>
      </c>
      <c r="E415" s="477" t="str">
        <f>IF(Tabla1[[#This Row],[Código_Actividad]]="","",'Formulario PPGR1'!#REF!)</f>
        <v/>
      </c>
      <c r="F415" s="477" t="str">
        <f>IF(Tabla1[[#This Row],[Código_Actividad]]="","",'Formulario PPGR1'!#REF!)</f>
        <v/>
      </c>
      <c r="G415" s="386"/>
      <c r="H415" s="418" t="str">
        <f>IFERROR(VLOOKUP(Tabla1[[#This Row],[Código_Actividad]],'Formulario PPGR2'!$H$7:$I$1048576,2,FALSE),"")</f>
        <v/>
      </c>
      <c r="I415" s="453">
        <v>1</v>
      </c>
      <c r="J415" s="388"/>
      <c r="K415" s="451" t="s">
        <v>867</v>
      </c>
      <c r="L415" s="543"/>
      <c r="M415" s="475" t="str">
        <f>IFERROR(VLOOKUP($L415,Insumos!$D$2:$G$518,2,FALSE),"")</f>
        <v/>
      </c>
      <c r="N415" s="545"/>
      <c r="O415" s="476" t="str">
        <f>IFERROR(VLOOKUP($L415,Insumos!$D$2:$G$518,3,FALSE),"")</f>
        <v/>
      </c>
      <c r="P415" s="476" t="e">
        <f>+Tabla1[[#This Row],[Precio Unitario]]*Tabla1[[#This Row],[Cantidad de Insumos]]</f>
        <v>#VALUE!</v>
      </c>
      <c r="Q415" s="476" t="str">
        <f>IFERROR(VLOOKUP($L415,Insumos!$D$2:$G$518,4,FALSE),"")</f>
        <v/>
      </c>
      <c r="R415" s="475"/>
    </row>
    <row r="416" spans="2:18" x14ac:dyDescent="0.25">
      <c r="B416" s="477" t="str">
        <f>IF(Tabla1[[#This Row],[Código_Actividad]]="","",CONCATENATE(Tabla1[[#This Row],[POA]],".",Tabla1[[#This Row],[SRS]],".",Tabla1[[#This Row],[AREA]],".",Tabla1[[#This Row],[TIPO]]))</f>
        <v/>
      </c>
      <c r="C416" s="477" t="str">
        <f>IF(Tabla1[[#This Row],[Código_Actividad]]="","",'Formulario PPGR1'!#REF!)</f>
        <v/>
      </c>
      <c r="D416" s="477" t="str">
        <f>IF(Tabla1[[#This Row],[Código_Actividad]]="","",'Formulario PPGR1'!#REF!)</f>
        <v/>
      </c>
      <c r="E416" s="477" t="str">
        <f>IF(Tabla1[[#This Row],[Código_Actividad]]="","",'Formulario PPGR1'!#REF!)</f>
        <v/>
      </c>
      <c r="F416" s="477" t="str">
        <f>IF(Tabla1[[#This Row],[Código_Actividad]]="","",'Formulario PPGR1'!#REF!)</f>
        <v/>
      </c>
      <c r="G416" s="386"/>
      <c r="H416" s="418" t="str">
        <f>IFERROR(VLOOKUP(Tabla1[[#This Row],[Código_Actividad]],'Formulario PPGR2'!$H$7:$I$1048576,2,FALSE),"")</f>
        <v/>
      </c>
      <c r="I416" s="453">
        <v>1</v>
      </c>
      <c r="J416" s="388"/>
      <c r="K416" s="451" t="s">
        <v>1034</v>
      </c>
      <c r="L416" s="543"/>
      <c r="M416" s="475" t="str">
        <f>IFERROR(VLOOKUP($L416,Insumos!$D$2:$G$518,2,FALSE),"")</f>
        <v/>
      </c>
      <c r="N416" s="545"/>
      <c r="O416" s="476" t="str">
        <f>IFERROR(VLOOKUP($L416,Insumos!$D$2:$G$518,3,FALSE),"")</f>
        <v/>
      </c>
      <c r="P416" s="476" t="e">
        <f>+Tabla1[[#This Row],[Precio Unitario]]*Tabla1[[#This Row],[Cantidad de Insumos]]</f>
        <v>#VALUE!</v>
      </c>
      <c r="Q416" s="476" t="str">
        <f>IFERROR(VLOOKUP($L416,Insumos!$D$2:$G$518,4,FALSE),"")</f>
        <v/>
      </c>
      <c r="R416" s="475"/>
    </row>
    <row r="417" spans="2:18" x14ac:dyDescent="0.25">
      <c r="B417" s="477" t="str">
        <f>IF(Tabla1[[#This Row],[Código_Actividad]]="","",CONCATENATE(Tabla1[[#This Row],[POA]],".",Tabla1[[#This Row],[SRS]],".",Tabla1[[#This Row],[AREA]],".",Tabla1[[#This Row],[TIPO]]))</f>
        <v/>
      </c>
      <c r="C417" s="477" t="str">
        <f>IF(Tabla1[[#This Row],[Código_Actividad]]="","",'Formulario PPGR1'!#REF!)</f>
        <v/>
      </c>
      <c r="D417" s="477" t="str">
        <f>IF(Tabla1[[#This Row],[Código_Actividad]]="","",'Formulario PPGR1'!#REF!)</f>
        <v/>
      </c>
      <c r="E417" s="477" t="str">
        <f>IF(Tabla1[[#This Row],[Código_Actividad]]="","",'Formulario PPGR1'!#REF!)</f>
        <v/>
      </c>
      <c r="F417" s="477" t="str">
        <f>IF(Tabla1[[#This Row],[Código_Actividad]]="","",'Formulario PPGR1'!#REF!)</f>
        <v/>
      </c>
      <c r="G417" s="386"/>
      <c r="H417" s="418" t="str">
        <f>IFERROR(VLOOKUP(Tabla1[[#This Row],[Código_Actividad]],'Formulario PPGR2'!$H$7:$I$1048576,2,FALSE),"")</f>
        <v/>
      </c>
      <c r="I417" s="453">
        <v>1</v>
      </c>
      <c r="J417" s="388"/>
      <c r="K417" s="451" t="s">
        <v>1034</v>
      </c>
      <c r="L417" s="543"/>
      <c r="M417" s="475" t="str">
        <f>IFERROR(VLOOKUP($L417,Insumos!$D$2:$G$518,2,FALSE),"")</f>
        <v/>
      </c>
      <c r="N417" s="545"/>
      <c r="O417" s="476" t="str">
        <f>IFERROR(VLOOKUP($L417,Insumos!$D$2:$G$518,3,FALSE),"")</f>
        <v/>
      </c>
      <c r="P417" s="476" t="e">
        <f>+Tabla1[[#This Row],[Precio Unitario]]*Tabla1[[#This Row],[Cantidad de Insumos]]</f>
        <v>#VALUE!</v>
      </c>
      <c r="Q417" s="476" t="str">
        <f>IFERROR(VLOOKUP($L417,Insumos!$D$2:$G$518,4,FALSE),"")</f>
        <v/>
      </c>
      <c r="R417" s="475"/>
    </row>
    <row r="418" spans="2:18" x14ac:dyDescent="0.25">
      <c r="B418" s="477" t="str">
        <f>IF(Tabla1[[#This Row],[Código_Actividad]]="","",CONCATENATE(Tabla1[[#This Row],[POA]],".",Tabla1[[#This Row],[SRS]],".",Tabla1[[#This Row],[AREA]],".",Tabla1[[#This Row],[TIPO]]))</f>
        <v/>
      </c>
      <c r="C418" s="477" t="str">
        <f>IF(Tabla1[[#This Row],[Código_Actividad]]="","",'Formulario PPGR1'!#REF!)</f>
        <v/>
      </c>
      <c r="D418" s="477" t="str">
        <f>IF(Tabla1[[#This Row],[Código_Actividad]]="","",'Formulario PPGR1'!#REF!)</f>
        <v/>
      </c>
      <c r="E418" s="477" t="str">
        <f>IF(Tabla1[[#This Row],[Código_Actividad]]="","",'Formulario PPGR1'!#REF!)</f>
        <v/>
      </c>
      <c r="F418" s="477" t="str">
        <f>IF(Tabla1[[#This Row],[Código_Actividad]]="","",'Formulario PPGR1'!#REF!)</f>
        <v/>
      </c>
      <c r="G418" s="386"/>
      <c r="H418" s="418" t="str">
        <f>IFERROR(VLOOKUP(Tabla1[[#This Row],[Código_Actividad]],'Formulario PPGR2'!$H$7:$I$1048576,2,FALSE),"")</f>
        <v/>
      </c>
      <c r="I418" s="453">
        <v>1</v>
      </c>
      <c r="J418" s="388"/>
      <c r="K418" s="451" t="s">
        <v>1034</v>
      </c>
      <c r="L418" s="543"/>
      <c r="M418" s="475" t="str">
        <f>IFERROR(VLOOKUP($L418,Insumos!$D$2:$G$518,2,FALSE),"")</f>
        <v/>
      </c>
      <c r="N418" s="545"/>
      <c r="O418" s="476" t="str">
        <f>IFERROR(VLOOKUP($L418,Insumos!$D$2:$G$518,3,FALSE),"")</f>
        <v/>
      </c>
      <c r="P418" s="476" t="e">
        <f>+Tabla1[[#This Row],[Precio Unitario]]*Tabla1[[#This Row],[Cantidad de Insumos]]</f>
        <v>#VALUE!</v>
      </c>
      <c r="Q418" s="476" t="str">
        <f>IFERROR(VLOOKUP($L418,Insumos!$D$2:$G$518,4,FALSE),"")</f>
        <v/>
      </c>
      <c r="R418" s="475"/>
    </row>
    <row r="419" spans="2:18" x14ac:dyDescent="0.25">
      <c r="B419" s="477" t="str">
        <f>IF(Tabla1[[#This Row],[Código_Actividad]]="","",CONCATENATE(Tabla1[[#This Row],[POA]],".",Tabla1[[#This Row],[SRS]],".",Tabla1[[#This Row],[AREA]],".",Tabla1[[#This Row],[TIPO]]))</f>
        <v/>
      </c>
      <c r="C419" s="477" t="str">
        <f>IF(Tabla1[[#This Row],[Código_Actividad]]="","",'Formulario PPGR1'!#REF!)</f>
        <v/>
      </c>
      <c r="D419" s="477" t="str">
        <f>IF(Tabla1[[#This Row],[Código_Actividad]]="","",'Formulario PPGR1'!#REF!)</f>
        <v/>
      </c>
      <c r="E419" s="477" t="str">
        <f>IF(Tabla1[[#This Row],[Código_Actividad]]="","",'Formulario PPGR1'!#REF!)</f>
        <v/>
      </c>
      <c r="F419" s="477" t="str">
        <f>IF(Tabla1[[#This Row],[Código_Actividad]]="","",'Formulario PPGR1'!#REF!)</f>
        <v/>
      </c>
      <c r="G419" s="386"/>
      <c r="H419" s="418" t="str">
        <f>IFERROR(VLOOKUP(Tabla1[[#This Row],[Código_Actividad]],'Formulario PPGR2'!$H$7:$I$1048576,2,FALSE),"")</f>
        <v/>
      </c>
      <c r="I419" s="453">
        <v>1</v>
      </c>
      <c r="J419" s="388"/>
      <c r="K419" s="451" t="s">
        <v>1154</v>
      </c>
      <c r="L419" s="543"/>
      <c r="M419" s="475" t="str">
        <f>IFERROR(VLOOKUP($L419,Insumos!$D$2:$G$518,2,FALSE),"")</f>
        <v/>
      </c>
      <c r="N419" s="545"/>
      <c r="O419" s="476" t="str">
        <f>IFERROR(VLOOKUP($L419,Insumos!$D$2:$G$518,3,FALSE),"")</f>
        <v/>
      </c>
      <c r="P419" s="476" t="e">
        <f>+Tabla1[[#This Row],[Precio Unitario]]*Tabla1[[#This Row],[Cantidad de Insumos]]</f>
        <v>#VALUE!</v>
      </c>
      <c r="Q419" s="476" t="str">
        <f>IFERROR(VLOOKUP($L419,Insumos!$D$2:$G$518,4,FALSE),"")</f>
        <v/>
      </c>
      <c r="R419" s="475"/>
    </row>
    <row r="420" spans="2:18" x14ac:dyDescent="0.25">
      <c r="B420" s="477" t="str">
        <f>IF(Tabla1[[#This Row],[Código_Actividad]]="","",CONCATENATE(Tabla1[[#This Row],[POA]],".",Tabla1[[#This Row],[SRS]],".",Tabla1[[#This Row],[AREA]],".",Tabla1[[#This Row],[TIPO]]))</f>
        <v/>
      </c>
      <c r="C420" s="477" t="str">
        <f>IF(Tabla1[[#This Row],[Código_Actividad]]="","",'Formulario PPGR1'!#REF!)</f>
        <v/>
      </c>
      <c r="D420" s="477" t="str">
        <f>IF(Tabla1[[#This Row],[Código_Actividad]]="","",'Formulario PPGR1'!#REF!)</f>
        <v/>
      </c>
      <c r="E420" s="477" t="str">
        <f>IF(Tabla1[[#This Row],[Código_Actividad]]="","",'Formulario PPGR1'!#REF!)</f>
        <v/>
      </c>
      <c r="F420" s="477" t="str">
        <f>IF(Tabla1[[#This Row],[Código_Actividad]]="","",'Formulario PPGR1'!#REF!)</f>
        <v/>
      </c>
      <c r="G420" s="386"/>
      <c r="H420" s="418" t="str">
        <f>IFERROR(VLOOKUP(Tabla1[[#This Row],[Código_Actividad]],'Formulario PPGR2'!$H$7:$I$1048576,2,FALSE),"")</f>
        <v/>
      </c>
      <c r="I420" s="453" t="str">
        <f>IFERROR(VLOOKUP([10]!Tabla1[[#This Row],[Código_Actividad]],[10]!Tabla2[[Código]:[Total de Acciones ]],15,FALSE),"")</f>
        <v/>
      </c>
      <c r="J420" s="388"/>
      <c r="K420" s="451" t="str">
        <f>IFERROR(VLOOKUP($J420,[10]LSIns!$B$5:$C$45,2,FALSE),"")</f>
        <v/>
      </c>
      <c r="L420" s="543"/>
      <c r="M420" s="475" t="str">
        <f>IFERROR(VLOOKUP($L420,Insumos!$D$2:$G$518,2,FALSE),"")</f>
        <v/>
      </c>
      <c r="N420" s="545"/>
      <c r="O420" s="476" t="str">
        <f>IFERROR(VLOOKUP($L420,Insumos!$D$2:$G$518,3,FALSE),"")</f>
        <v/>
      </c>
      <c r="P420" s="476" t="e">
        <f>+Tabla1[[#This Row],[Precio Unitario]]*Tabla1[[#This Row],[Cantidad de Insumos]]</f>
        <v>#VALUE!</v>
      </c>
      <c r="Q420" s="476" t="str">
        <f>IFERROR(VLOOKUP($L420,Insumos!$D$2:$G$518,4,FALSE),"")</f>
        <v/>
      </c>
      <c r="R420" s="475"/>
    </row>
    <row r="421" spans="2:18" x14ac:dyDescent="0.25">
      <c r="B421" s="477" t="str">
        <f>IF(Tabla1[[#This Row],[Código_Actividad]]="","",CONCATENATE(Tabla1[[#This Row],[POA]],".",Tabla1[[#This Row],[SRS]],".",Tabla1[[#This Row],[AREA]],".",Tabla1[[#This Row],[TIPO]]))</f>
        <v/>
      </c>
      <c r="C421" s="477" t="str">
        <f>IF(Tabla1[[#This Row],[Código_Actividad]]="","",'Formulario PPGR1'!#REF!)</f>
        <v/>
      </c>
      <c r="D421" s="477" t="str">
        <f>IF(Tabla1[[#This Row],[Código_Actividad]]="","",'Formulario PPGR1'!#REF!)</f>
        <v/>
      </c>
      <c r="E421" s="477" t="str">
        <f>IF(Tabla1[[#This Row],[Código_Actividad]]="","",'Formulario PPGR1'!#REF!)</f>
        <v/>
      </c>
      <c r="F421" s="477" t="str">
        <f>IF(Tabla1[[#This Row],[Código_Actividad]]="","",'Formulario PPGR1'!#REF!)</f>
        <v/>
      </c>
      <c r="G421" s="386"/>
      <c r="H421" s="418" t="str">
        <f>IFERROR(VLOOKUP(Tabla1[[#This Row],[Código_Actividad]],'Formulario PPGR2'!$H$7:$I$1048576,2,FALSE),"")</f>
        <v/>
      </c>
      <c r="I421" s="453">
        <v>3</v>
      </c>
      <c r="J421" s="388"/>
      <c r="K421" s="451" t="str">
        <f>IFERROR(VLOOKUP($J421,[10]LSIns!$B$5:$C$45,2,FALSE),"")</f>
        <v/>
      </c>
      <c r="L421" s="543"/>
      <c r="M421" s="475" t="str">
        <f>IFERROR(VLOOKUP($L421,Insumos!$D$2:$G$518,2,FALSE),"")</f>
        <v/>
      </c>
      <c r="N421" s="545"/>
      <c r="O421" s="476" t="str">
        <f>IFERROR(VLOOKUP($L421,Insumos!$D$2:$G$518,3,FALSE),"")</f>
        <v/>
      </c>
      <c r="P421" s="476" t="e">
        <f>+Tabla1[[#This Row],[Precio Unitario]]*Tabla1[[#This Row],[Cantidad de Insumos]]</f>
        <v>#VALUE!</v>
      </c>
      <c r="Q421" s="476" t="str">
        <f>IFERROR(VLOOKUP($L421,Insumos!$D$2:$G$518,4,FALSE),"")</f>
        <v/>
      </c>
      <c r="R421" s="475"/>
    </row>
    <row r="422" spans="2:18" x14ac:dyDescent="0.25">
      <c r="B422" s="477" t="str">
        <f>IF(Tabla1[[#This Row],[Código_Actividad]]="","",CONCATENATE(Tabla1[[#This Row],[POA]],".",Tabla1[[#This Row],[SRS]],".",Tabla1[[#This Row],[AREA]],".",Tabla1[[#This Row],[TIPO]]))</f>
        <v/>
      </c>
      <c r="C422" s="477" t="str">
        <f>IF(Tabla1[[#This Row],[Código_Actividad]]="","",'Formulario PPGR1'!#REF!)</f>
        <v/>
      </c>
      <c r="D422" s="477" t="str">
        <f>IF(Tabla1[[#This Row],[Código_Actividad]]="","",'Formulario PPGR1'!#REF!)</f>
        <v/>
      </c>
      <c r="E422" s="477" t="str">
        <f>IF(Tabla1[[#This Row],[Código_Actividad]]="","",'Formulario PPGR1'!#REF!)</f>
        <v/>
      </c>
      <c r="F422" s="477" t="str">
        <f>IF(Tabla1[[#This Row],[Código_Actividad]]="","",'Formulario PPGR1'!#REF!)</f>
        <v/>
      </c>
      <c r="G422" s="386"/>
      <c r="H422" s="418" t="str">
        <f>IFERROR(VLOOKUP(Tabla1[[#This Row],[Código_Actividad]],'Formulario PPGR2'!$H$7:$I$1048576,2,FALSE),"")</f>
        <v/>
      </c>
      <c r="I422" s="453">
        <v>3</v>
      </c>
      <c r="J422" s="388"/>
      <c r="K422" s="451" t="str">
        <f>IFERROR(VLOOKUP($J422,[10]LSIns!$B$5:$C$45,2,FALSE),"")</f>
        <v/>
      </c>
      <c r="L422" s="543"/>
      <c r="M422" s="475" t="str">
        <f>IFERROR(VLOOKUP($L422,Insumos!$D$2:$G$518,2,FALSE),"")</f>
        <v/>
      </c>
      <c r="N422" s="545"/>
      <c r="O422" s="476" t="str">
        <f>IFERROR(VLOOKUP($L422,Insumos!$D$2:$G$518,3,FALSE),"")</f>
        <v/>
      </c>
      <c r="P422" s="476" t="e">
        <f>+Tabla1[[#This Row],[Precio Unitario]]*Tabla1[[#This Row],[Cantidad de Insumos]]</f>
        <v>#VALUE!</v>
      </c>
      <c r="Q422" s="476" t="str">
        <f>IFERROR(VLOOKUP($L422,Insumos!$D$2:$G$518,4,FALSE),"")</f>
        <v/>
      </c>
      <c r="R422" s="475"/>
    </row>
    <row r="423" spans="2:18" x14ac:dyDescent="0.25">
      <c r="B423" s="477" t="str">
        <f>IF(Tabla1[[#This Row],[Código_Actividad]]="","",CONCATENATE(Tabla1[[#This Row],[POA]],".",Tabla1[[#This Row],[SRS]],".",Tabla1[[#This Row],[AREA]],".",Tabla1[[#This Row],[TIPO]]))</f>
        <v/>
      </c>
      <c r="C423" s="477" t="str">
        <f>IF(Tabla1[[#This Row],[Código_Actividad]]="","",'Formulario PPGR1'!#REF!)</f>
        <v/>
      </c>
      <c r="D423" s="477" t="str">
        <f>IF(Tabla1[[#This Row],[Código_Actividad]]="","",'Formulario PPGR1'!#REF!)</f>
        <v/>
      </c>
      <c r="E423" s="477" t="str">
        <f>IF(Tabla1[[#This Row],[Código_Actividad]]="","",'Formulario PPGR1'!#REF!)</f>
        <v/>
      </c>
      <c r="F423" s="477" t="str">
        <f>IF(Tabla1[[#This Row],[Código_Actividad]]="","",'Formulario PPGR1'!#REF!)</f>
        <v/>
      </c>
      <c r="G423" s="386"/>
      <c r="H423" s="418" t="str">
        <f>IFERROR(VLOOKUP(Tabla1[[#This Row],[Código_Actividad]],'Formulario PPGR2'!$H$7:$I$1048576,2,FALSE),"")</f>
        <v/>
      </c>
      <c r="I423" s="453">
        <v>3</v>
      </c>
      <c r="J423" s="388"/>
      <c r="K423" s="451" t="str">
        <f>IFERROR(VLOOKUP($J423,[10]LSIns!$B$5:$C$45,2,FALSE),"")</f>
        <v/>
      </c>
      <c r="L423" s="543"/>
      <c r="M423" s="475" t="str">
        <f>IFERROR(VLOOKUP($L423,Insumos!$D$2:$G$518,2,FALSE),"")</f>
        <v/>
      </c>
      <c r="N423" s="545"/>
      <c r="O423" s="476" t="str">
        <f>IFERROR(VLOOKUP($L423,Insumos!$D$2:$G$518,3,FALSE),"")</f>
        <v/>
      </c>
      <c r="P423" s="476" t="e">
        <f>+Tabla1[[#This Row],[Precio Unitario]]*Tabla1[[#This Row],[Cantidad de Insumos]]</f>
        <v>#VALUE!</v>
      </c>
      <c r="Q423" s="476" t="str">
        <f>IFERROR(VLOOKUP($L423,Insumos!$D$2:$G$518,4,FALSE),"")</f>
        <v/>
      </c>
      <c r="R423" s="475"/>
    </row>
    <row r="424" spans="2:18" x14ac:dyDescent="0.25">
      <c r="B424" s="477" t="str">
        <f>IF(Tabla1[[#This Row],[Código_Actividad]]="","",CONCATENATE(Tabla1[[#This Row],[POA]],".",Tabla1[[#This Row],[SRS]],".",Tabla1[[#This Row],[AREA]],".",Tabla1[[#This Row],[TIPO]]))</f>
        <v/>
      </c>
      <c r="C424" s="477" t="str">
        <f>IF(Tabla1[[#This Row],[Código_Actividad]]="","",'Formulario PPGR1'!#REF!)</f>
        <v/>
      </c>
      <c r="D424" s="477" t="str">
        <f>IF(Tabla1[[#This Row],[Código_Actividad]]="","",'Formulario PPGR1'!#REF!)</f>
        <v/>
      </c>
      <c r="E424" s="477" t="str">
        <f>IF(Tabla1[[#This Row],[Código_Actividad]]="","",'Formulario PPGR1'!#REF!)</f>
        <v/>
      </c>
      <c r="F424" s="477" t="str">
        <f>IF(Tabla1[[#This Row],[Código_Actividad]]="","",'Formulario PPGR1'!#REF!)</f>
        <v/>
      </c>
      <c r="G424" s="386"/>
      <c r="H424" s="418" t="str">
        <f>IFERROR(VLOOKUP(Tabla1[[#This Row],[Código_Actividad]],'Formulario PPGR2'!$H$7:$I$1048576,2,FALSE),"")</f>
        <v/>
      </c>
      <c r="I424" s="453">
        <v>22</v>
      </c>
      <c r="J424" s="388"/>
      <c r="K424" s="451" t="str">
        <f>IFERROR(VLOOKUP($J424,[10]LSIns!$B$5:$C$45,2,FALSE),"")</f>
        <v/>
      </c>
      <c r="L424" s="543"/>
      <c r="M424" s="475" t="str">
        <f>IFERROR(VLOOKUP($L424,Insumos!$D$2:$G$518,2,FALSE),"")</f>
        <v/>
      </c>
      <c r="N424" s="545"/>
      <c r="O424" s="476" t="str">
        <f>IFERROR(VLOOKUP($L424,Insumos!$D$2:$G$518,3,FALSE),"")</f>
        <v/>
      </c>
      <c r="P424" s="476" t="e">
        <f>+Tabla1[[#This Row],[Precio Unitario]]*Tabla1[[#This Row],[Cantidad de Insumos]]</f>
        <v>#VALUE!</v>
      </c>
      <c r="Q424" s="476" t="str">
        <f>IFERROR(VLOOKUP($L424,Insumos!$D$2:$G$518,4,FALSE),"")</f>
        <v/>
      </c>
      <c r="R424" s="475"/>
    </row>
    <row r="425" spans="2:18" x14ac:dyDescent="0.25">
      <c r="B425" s="477" t="str">
        <f>IF(Tabla1[[#This Row],[Código_Actividad]]="","",CONCATENATE(Tabla1[[#This Row],[POA]],".",Tabla1[[#This Row],[SRS]],".",Tabla1[[#This Row],[AREA]],".",Tabla1[[#This Row],[TIPO]]))</f>
        <v/>
      </c>
      <c r="C425" s="477" t="str">
        <f>IF(Tabla1[[#This Row],[Código_Actividad]]="","",'Formulario PPGR1'!#REF!)</f>
        <v/>
      </c>
      <c r="D425" s="477" t="str">
        <f>IF(Tabla1[[#This Row],[Código_Actividad]]="","",'Formulario PPGR1'!#REF!)</f>
        <v/>
      </c>
      <c r="E425" s="477" t="str">
        <f>IF(Tabla1[[#This Row],[Código_Actividad]]="","",'Formulario PPGR1'!#REF!)</f>
        <v/>
      </c>
      <c r="F425" s="477" t="str">
        <f>IF(Tabla1[[#This Row],[Código_Actividad]]="","",'Formulario PPGR1'!#REF!)</f>
        <v/>
      </c>
      <c r="G425" s="386"/>
      <c r="H425" s="418" t="str">
        <f>IFERROR(VLOOKUP(Tabla1[[#This Row],[Código_Actividad]],'Formulario PPGR2'!$H$7:$I$1048576,2,FALSE),"")</f>
        <v/>
      </c>
      <c r="I425" s="453">
        <v>22</v>
      </c>
      <c r="J425" s="388"/>
      <c r="K425" s="451" t="str">
        <f>IFERROR(VLOOKUP($J425,[10]LSIns!$B$5:$C$45,2,FALSE),"")</f>
        <v/>
      </c>
      <c r="L425" s="543"/>
      <c r="M425" s="475" t="str">
        <f>IFERROR(VLOOKUP($L425,Insumos!$D$2:$G$518,2,FALSE),"")</f>
        <v/>
      </c>
      <c r="N425" s="545"/>
      <c r="O425" s="476" t="str">
        <f>IFERROR(VLOOKUP($L425,Insumos!$D$2:$G$518,3,FALSE),"")</f>
        <v/>
      </c>
      <c r="P425" s="476" t="e">
        <f>+Tabla1[[#This Row],[Precio Unitario]]*Tabla1[[#This Row],[Cantidad de Insumos]]</f>
        <v>#VALUE!</v>
      </c>
      <c r="Q425" s="476" t="str">
        <f>IFERROR(VLOOKUP($L425,Insumos!$D$2:$G$518,4,FALSE),"")</f>
        <v/>
      </c>
      <c r="R425" s="475"/>
    </row>
    <row r="426" spans="2:18" x14ac:dyDescent="0.25">
      <c r="B426" s="477" t="str">
        <f>IF(Tabla1[[#This Row],[Código_Actividad]]="","",CONCATENATE(Tabla1[[#This Row],[POA]],".",Tabla1[[#This Row],[SRS]],".",Tabla1[[#This Row],[AREA]],".",Tabla1[[#This Row],[TIPO]]))</f>
        <v/>
      </c>
      <c r="C426" s="477" t="str">
        <f>IF(Tabla1[[#This Row],[Código_Actividad]]="","",'Formulario PPGR1'!#REF!)</f>
        <v/>
      </c>
      <c r="D426" s="477" t="str">
        <f>IF(Tabla1[[#This Row],[Código_Actividad]]="","",'Formulario PPGR1'!#REF!)</f>
        <v/>
      </c>
      <c r="E426" s="477" t="str">
        <f>IF(Tabla1[[#This Row],[Código_Actividad]]="","",'Formulario PPGR1'!#REF!)</f>
        <v/>
      </c>
      <c r="F426" s="477" t="str">
        <f>IF(Tabla1[[#This Row],[Código_Actividad]]="","",'Formulario PPGR1'!#REF!)</f>
        <v/>
      </c>
      <c r="G426" s="386"/>
      <c r="H426" s="418" t="str">
        <f>IFERROR(VLOOKUP(Tabla1[[#This Row],[Código_Actividad]],'Formulario PPGR2'!$H$7:$I$1048576,2,FALSE),"")</f>
        <v/>
      </c>
      <c r="I426" s="453">
        <v>8</v>
      </c>
      <c r="J426" s="388"/>
      <c r="K426" s="451" t="str">
        <f>IFERROR(VLOOKUP($J426,[10]LSIns!$B$5:$C$45,2,FALSE),"")</f>
        <v/>
      </c>
      <c r="L426" s="543"/>
      <c r="M426" s="475" t="str">
        <f>IFERROR(VLOOKUP($L426,Insumos!$D$2:$G$518,2,FALSE),"")</f>
        <v/>
      </c>
      <c r="N426" s="545"/>
      <c r="O426" s="476" t="str">
        <f>IFERROR(VLOOKUP($L426,Insumos!$D$2:$G$518,3,FALSE),"")</f>
        <v/>
      </c>
      <c r="P426" s="476" t="e">
        <f>+Tabla1[[#This Row],[Precio Unitario]]*Tabla1[[#This Row],[Cantidad de Insumos]]</f>
        <v>#VALUE!</v>
      </c>
      <c r="Q426" s="476" t="str">
        <f>IFERROR(VLOOKUP($L426,Insumos!$D$2:$G$518,4,FALSE),"")</f>
        <v/>
      </c>
      <c r="R426" s="475"/>
    </row>
    <row r="427" spans="2:18" x14ac:dyDescent="0.25">
      <c r="B427" s="477" t="str">
        <f>IF(Tabla1[[#This Row],[Código_Actividad]]="","",CONCATENATE(Tabla1[[#This Row],[POA]],".",Tabla1[[#This Row],[SRS]],".",Tabla1[[#This Row],[AREA]],".",Tabla1[[#This Row],[TIPO]]))</f>
        <v/>
      </c>
      <c r="C427" s="477" t="str">
        <f>IF(Tabla1[[#This Row],[Código_Actividad]]="","",'Formulario PPGR1'!#REF!)</f>
        <v/>
      </c>
      <c r="D427" s="477" t="str">
        <f>IF(Tabla1[[#This Row],[Código_Actividad]]="","",'Formulario PPGR1'!#REF!)</f>
        <v/>
      </c>
      <c r="E427" s="477" t="str">
        <f>IF(Tabla1[[#This Row],[Código_Actividad]]="","",'Formulario PPGR1'!#REF!)</f>
        <v/>
      </c>
      <c r="F427" s="477" t="str">
        <f>IF(Tabla1[[#This Row],[Código_Actividad]]="","",'Formulario PPGR1'!#REF!)</f>
        <v/>
      </c>
      <c r="G427" s="386"/>
      <c r="H427" s="418" t="str">
        <f>IFERROR(VLOOKUP(Tabla1[[#This Row],[Código_Actividad]],'Formulario PPGR2'!$H$7:$I$1048576,2,FALSE),"")</f>
        <v/>
      </c>
      <c r="I427" s="453">
        <v>22</v>
      </c>
      <c r="J427" s="388"/>
      <c r="K427" s="451" t="str">
        <f>IFERROR(VLOOKUP($J427,[10]LSIns!$B$5:$C$45,2,FALSE),"")</f>
        <v/>
      </c>
      <c r="L427" s="543"/>
      <c r="M427" s="475" t="str">
        <f>IFERROR(VLOOKUP($L427,Insumos!$D$2:$G$518,2,FALSE),"")</f>
        <v/>
      </c>
      <c r="N427" s="545"/>
      <c r="O427" s="476" t="str">
        <f>IFERROR(VLOOKUP($L427,Insumos!$D$2:$G$518,3,FALSE),"")</f>
        <v/>
      </c>
      <c r="P427" s="476" t="e">
        <f>+Tabla1[[#This Row],[Precio Unitario]]*Tabla1[[#This Row],[Cantidad de Insumos]]</f>
        <v>#VALUE!</v>
      </c>
      <c r="Q427" s="476" t="str">
        <f>IFERROR(VLOOKUP($L427,Insumos!$D$2:$G$518,4,FALSE),"")</f>
        <v/>
      </c>
      <c r="R427" s="475"/>
    </row>
    <row r="428" spans="2:18" x14ac:dyDescent="0.25">
      <c r="B428" s="477" t="str">
        <f>IF(Tabla1[[#This Row],[Código_Actividad]]="","",CONCATENATE(Tabla1[[#This Row],[POA]],".",Tabla1[[#This Row],[SRS]],".",Tabla1[[#This Row],[AREA]],".",Tabla1[[#This Row],[TIPO]]))</f>
        <v/>
      </c>
      <c r="C428" s="477" t="str">
        <f>IF(Tabla1[[#This Row],[Código_Actividad]]="","",'Formulario PPGR1'!#REF!)</f>
        <v/>
      </c>
      <c r="D428" s="477" t="str">
        <f>IF(Tabla1[[#This Row],[Código_Actividad]]="","",'Formulario PPGR1'!#REF!)</f>
        <v/>
      </c>
      <c r="E428" s="477" t="str">
        <f>IF(Tabla1[[#This Row],[Código_Actividad]]="","",'Formulario PPGR1'!#REF!)</f>
        <v/>
      </c>
      <c r="F428" s="477" t="str">
        <f>IF(Tabla1[[#This Row],[Código_Actividad]]="","",'Formulario PPGR1'!#REF!)</f>
        <v/>
      </c>
      <c r="G428" s="386"/>
      <c r="H428" s="418" t="str">
        <f>IFERROR(VLOOKUP(Tabla1[[#This Row],[Código_Actividad]],'Formulario PPGR2'!$H$7:$I$1048576,2,FALSE),"")</f>
        <v/>
      </c>
      <c r="I428" s="453">
        <v>22</v>
      </c>
      <c r="J428" s="388"/>
      <c r="K428" s="451" t="str">
        <f>IFERROR(VLOOKUP($J428,[10]LSIns!$B$5:$C$45,2,FALSE),"")</f>
        <v/>
      </c>
      <c r="L428" s="543"/>
      <c r="M428" s="475" t="str">
        <f>IFERROR(VLOOKUP($L428,Insumos!$D$2:$G$518,2,FALSE),"")</f>
        <v/>
      </c>
      <c r="N428" s="545"/>
      <c r="O428" s="476" t="str">
        <f>IFERROR(VLOOKUP($L428,Insumos!$D$2:$G$518,3,FALSE),"")</f>
        <v/>
      </c>
      <c r="P428" s="476" t="e">
        <f>+Tabla1[[#This Row],[Precio Unitario]]*Tabla1[[#This Row],[Cantidad de Insumos]]</f>
        <v>#VALUE!</v>
      </c>
      <c r="Q428" s="476" t="str">
        <f>IFERROR(VLOOKUP($L428,Insumos!$D$2:$G$518,4,FALSE),"")</f>
        <v/>
      </c>
      <c r="R428" s="475"/>
    </row>
    <row r="429" spans="2:18" x14ac:dyDescent="0.25">
      <c r="B429" s="477" t="str">
        <f>IF(Tabla1[[#This Row],[Código_Actividad]]="","",CONCATENATE(Tabla1[[#This Row],[POA]],".",Tabla1[[#This Row],[SRS]],".",Tabla1[[#This Row],[AREA]],".",Tabla1[[#This Row],[TIPO]]))</f>
        <v/>
      </c>
      <c r="C429" s="477" t="str">
        <f>IF(Tabla1[[#This Row],[Código_Actividad]]="","",'Formulario PPGR1'!#REF!)</f>
        <v/>
      </c>
      <c r="D429" s="477" t="str">
        <f>IF(Tabla1[[#This Row],[Código_Actividad]]="","",'Formulario PPGR1'!#REF!)</f>
        <v/>
      </c>
      <c r="E429" s="477" t="str">
        <f>IF(Tabla1[[#This Row],[Código_Actividad]]="","",'Formulario PPGR1'!#REF!)</f>
        <v/>
      </c>
      <c r="F429" s="477" t="str">
        <f>IF(Tabla1[[#This Row],[Código_Actividad]]="","",'Formulario PPGR1'!#REF!)</f>
        <v/>
      </c>
      <c r="G429" s="386"/>
      <c r="H429" s="418" t="str">
        <f>IFERROR(VLOOKUP(Tabla1[[#This Row],[Código_Actividad]],'Formulario PPGR2'!$H$7:$I$1048576,2,FALSE),"")</f>
        <v/>
      </c>
      <c r="I429" s="453">
        <v>23</v>
      </c>
      <c r="J429" s="388"/>
      <c r="K429" s="451" t="str">
        <f>IFERROR(VLOOKUP($J429,[10]LSIns!$B$5:$C$45,2,FALSE),"")</f>
        <v/>
      </c>
      <c r="L429" s="543"/>
      <c r="M429" s="475" t="str">
        <f>IFERROR(VLOOKUP($L429,Insumos!$D$2:$G$518,2,FALSE),"")</f>
        <v/>
      </c>
      <c r="N429" s="545"/>
      <c r="O429" s="476" t="str">
        <f>IFERROR(VLOOKUP($L429,Insumos!$D$2:$G$518,3,FALSE),"")</f>
        <v/>
      </c>
      <c r="P429" s="476" t="e">
        <f>+Tabla1[[#This Row],[Precio Unitario]]*Tabla1[[#This Row],[Cantidad de Insumos]]</f>
        <v>#VALUE!</v>
      </c>
      <c r="Q429" s="476" t="str">
        <f>IFERROR(VLOOKUP($L429,Insumos!$D$2:$G$518,4,FALSE),"")</f>
        <v/>
      </c>
      <c r="R429" s="475"/>
    </row>
    <row r="430" spans="2:18" x14ac:dyDescent="0.25">
      <c r="B430" s="477" t="str">
        <f>IF(Tabla1[[#This Row],[Código_Actividad]]="","",CONCATENATE(Tabla1[[#This Row],[POA]],".",Tabla1[[#This Row],[SRS]],".",Tabla1[[#This Row],[AREA]],".",Tabla1[[#This Row],[TIPO]]))</f>
        <v/>
      </c>
      <c r="C430" s="477" t="str">
        <f>IF(Tabla1[[#This Row],[Código_Actividad]]="","",'Formulario PPGR1'!#REF!)</f>
        <v/>
      </c>
      <c r="D430" s="477" t="str">
        <f>IF(Tabla1[[#This Row],[Código_Actividad]]="","",'Formulario PPGR1'!#REF!)</f>
        <v/>
      </c>
      <c r="E430" s="477" t="str">
        <f>IF(Tabla1[[#This Row],[Código_Actividad]]="","",'Formulario PPGR1'!#REF!)</f>
        <v/>
      </c>
      <c r="F430" s="477" t="str">
        <f>IF(Tabla1[[#This Row],[Código_Actividad]]="","",'Formulario PPGR1'!#REF!)</f>
        <v/>
      </c>
      <c r="G430" s="386"/>
      <c r="H430" s="418" t="str">
        <f>IFERROR(VLOOKUP(Tabla1[[#This Row],[Código_Actividad]],'Formulario PPGR2'!$H$7:$I$1048576,2,FALSE),"")</f>
        <v/>
      </c>
      <c r="I430" s="453">
        <v>23</v>
      </c>
      <c r="J430" s="388"/>
      <c r="K430" s="451" t="str">
        <f>IFERROR(VLOOKUP($J430,[10]LSIns!$B$5:$C$45,2,FALSE),"")</f>
        <v/>
      </c>
      <c r="L430" s="543"/>
      <c r="M430" s="475" t="str">
        <f>IFERROR(VLOOKUP($L430,Insumos!$D$2:$G$518,2,FALSE),"")</f>
        <v/>
      </c>
      <c r="N430" s="545"/>
      <c r="O430" s="476" t="str">
        <f>IFERROR(VLOOKUP($L430,Insumos!$D$2:$G$518,3,FALSE),"")</f>
        <v/>
      </c>
      <c r="P430" s="476" t="e">
        <f>+Tabla1[[#This Row],[Precio Unitario]]*Tabla1[[#This Row],[Cantidad de Insumos]]</f>
        <v>#VALUE!</v>
      </c>
      <c r="Q430" s="476" t="str">
        <f>IFERROR(VLOOKUP($L430,Insumos!$D$2:$G$518,4,FALSE),"")</f>
        <v/>
      </c>
      <c r="R430" s="475"/>
    </row>
    <row r="431" spans="2:18" x14ac:dyDescent="0.25">
      <c r="B431" s="477" t="str">
        <f>IF(Tabla1[[#This Row],[Código_Actividad]]="","",CONCATENATE(Tabla1[[#This Row],[POA]],".",Tabla1[[#This Row],[SRS]],".",Tabla1[[#This Row],[AREA]],".",Tabla1[[#This Row],[TIPO]]))</f>
        <v/>
      </c>
      <c r="C431" s="477" t="str">
        <f>IF(Tabla1[[#This Row],[Código_Actividad]]="","",'Formulario PPGR1'!#REF!)</f>
        <v/>
      </c>
      <c r="D431" s="477" t="str">
        <f>IF(Tabla1[[#This Row],[Código_Actividad]]="","",'Formulario PPGR1'!#REF!)</f>
        <v/>
      </c>
      <c r="E431" s="477" t="str">
        <f>IF(Tabla1[[#This Row],[Código_Actividad]]="","",'Formulario PPGR1'!#REF!)</f>
        <v/>
      </c>
      <c r="F431" s="477" t="str">
        <f>IF(Tabla1[[#This Row],[Código_Actividad]]="","",'Formulario PPGR1'!#REF!)</f>
        <v/>
      </c>
      <c r="G431" s="386"/>
      <c r="H431" s="418" t="str">
        <f>IFERROR(VLOOKUP(Tabla1[[#This Row],[Código_Actividad]],'Formulario PPGR2'!$H$7:$I$1048576,2,FALSE),"")</f>
        <v/>
      </c>
      <c r="I431" s="453">
        <v>33</v>
      </c>
      <c r="J431" s="388"/>
      <c r="K431" s="451" t="str">
        <f>IFERROR(VLOOKUP($J431,[10]LSIns!$B$5:$C$45,2,FALSE),"")</f>
        <v/>
      </c>
      <c r="L431" s="543"/>
      <c r="M431" s="475" t="str">
        <f>IFERROR(VLOOKUP($L431,Insumos!$D$2:$G$518,2,FALSE),"")</f>
        <v/>
      </c>
      <c r="N431" s="545"/>
      <c r="O431" s="476" t="str">
        <f>IFERROR(VLOOKUP($L431,Insumos!$D$2:$G$518,3,FALSE),"")</f>
        <v/>
      </c>
      <c r="P431" s="476" t="e">
        <f>+Tabla1[[#This Row],[Precio Unitario]]*Tabla1[[#This Row],[Cantidad de Insumos]]</f>
        <v>#VALUE!</v>
      </c>
      <c r="Q431" s="476" t="str">
        <f>IFERROR(VLOOKUP($L431,Insumos!$D$2:$G$518,4,FALSE),"")</f>
        <v/>
      </c>
      <c r="R431" s="475"/>
    </row>
    <row r="432" spans="2:18" x14ac:dyDescent="0.25">
      <c r="B432" s="477" t="str">
        <f>IF(Tabla1[[#This Row],[Código_Actividad]]="","",CONCATENATE(Tabla1[[#This Row],[POA]],".",Tabla1[[#This Row],[SRS]],".",Tabla1[[#This Row],[AREA]],".",Tabla1[[#This Row],[TIPO]]))</f>
        <v/>
      </c>
      <c r="C432" s="477" t="str">
        <f>IF(Tabla1[[#This Row],[Código_Actividad]]="","",'Formulario PPGR1'!#REF!)</f>
        <v/>
      </c>
      <c r="D432" s="477" t="str">
        <f>IF(Tabla1[[#This Row],[Código_Actividad]]="","",'Formulario PPGR1'!#REF!)</f>
        <v/>
      </c>
      <c r="E432" s="477" t="str">
        <f>IF(Tabla1[[#This Row],[Código_Actividad]]="","",'Formulario PPGR1'!#REF!)</f>
        <v/>
      </c>
      <c r="F432" s="477" t="str">
        <f>IF(Tabla1[[#This Row],[Código_Actividad]]="","",'Formulario PPGR1'!#REF!)</f>
        <v/>
      </c>
      <c r="G432" s="386"/>
      <c r="H432" s="418" t="str">
        <f>IFERROR(VLOOKUP(Tabla1[[#This Row],[Código_Actividad]],'Formulario PPGR2'!$H$7:$I$1048576,2,FALSE),"")</f>
        <v/>
      </c>
      <c r="I432" s="453">
        <v>23</v>
      </c>
      <c r="J432" s="388"/>
      <c r="K432" s="451" t="str">
        <f>IFERROR(VLOOKUP($J432,[10]LSIns!$B$5:$C$45,2,FALSE),"")</f>
        <v/>
      </c>
      <c r="L432" s="543"/>
      <c r="M432" s="475" t="str">
        <f>IFERROR(VLOOKUP($L432,Insumos!$D$2:$G$518,2,FALSE),"")</f>
        <v/>
      </c>
      <c r="N432" s="545"/>
      <c r="O432" s="476" t="str">
        <f>IFERROR(VLOOKUP($L432,Insumos!$D$2:$G$518,3,FALSE),"")</f>
        <v/>
      </c>
      <c r="P432" s="476" t="e">
        <f>+Tabla1[[#This Row],[Precio Unitario]]*Tabla1[[#This Row],[Cantidad de Insumos]]</f>
        <v>#VALUE!</v>
      </c>
      <c r="Q432" s="476" t="str">
        <f>IFERROR(VLOOKUP($L432,Insumos!$D$2:$G$518,4,FALSE),"")</f>
        <v/>
      </c>
      <c r="R432" s="475"/>
    </row>
    <row r="433" spans="2:18" x14ac:dyDescent="0.25">
      <c r="B433" s="477" t="str">
        <f>IF(Tabla1[[#This Row],[Código_Actividad]]="","",CONCATENATE(Tabla1[[#This Row],[POA]],".",Tabla1[[#This Row],[SRS]],".",Tabla1[[#This Row],[AREA]],".",Tabla1[[#This Row],[TIPO]]))</f>
        <v/>
      </c>
      <c r="C433" s="477" t="str">
        <f>IF(Tabla1[[#This Row],[Código_Actividad]]="","",'Formulario PPGR1'!#REF!)</f>
        <v/>
      </c>
      <c r="D433" s="477" t="str">
        <f>IF(Tabla1[[#This Row],[Código_Actividad]]="","",'Formulario PPGR1'!#REF!)</f>
        <v/>
      </c>
      <c r="E433" s="477" t="str">
        <f>IF(Tabla1[[#This Row],[Código_Actividad]]="","",'Formulario PPGR1'!#REF!)</f>
        <v/>
      </c>
      <c r="F433" s="477" t="str">
        <f>IF(Tabla1[[#This Row],[Código_Actividad]]="","",'Formulario PPGR1'!#REF!)</f>
        <v/>
      </c>
      <c r="G433" s="386"/>
      <c r="H433" s="418" t="str">
        <f>IFERROR(VLOOKUP(Tabla1[[#This Row],[Código_Actividad]],'Formulario PPGR2'!$H$7:$I$1048576,2,FALSE),"")</f>
        <v/>
      </c>
      <c r="I433" s="453" t="str">
        <f>IFERROR(VLOOKUP([10]!Tabla1[[#This Row],[Código_Actividad]],[10]!Tabla2[[Código]:[Total de Acciones ]],15,FALSE),"")</f>
        <v/>
      </c>
      <c r="J433" s="388"/>
      <c r="K433" s="451" t="str">
        <f>IFERROR(VLOOKUP($J433,[10]LSIns!$B$5:$C$45,2,FALSE),"")</f>
        <v/>
      </c>
      <c r="L433" s="543"/>
      <c r="M433" s="475" t="str">
        <f>IFERROR(VLOOKUP($L433,Insumos!$D$2:$G$518,2,FALSE),"")</f>
        <v/>
      </c>
      <c r="N433" s="545"/>
      <c r="O433" s="476" t="str">
        <f>IFERROR(VLOOKUP($L433,Insumos!$D$2:$G$518,3,FALSE),"")</f>
        <v/>
      </c>
      <c r="P433" s="476" t="e">
        <f>+Tabla1[[#This Row],[Precio Unitario]]*Tabla1[[#This Row],[Cantidad de Insumos]]</f>
        <v>#VALUE!</v>
      </c>
      <c r="Q433" s="476" t="str">
        <f>IFERROR(VLOOKUP($L433,Insumos!$D$2:$G$518,4,FALSE),"")</f>
        <v/>
      </c>
      <c r="R433" s="475"/>
    </row>
    <row r="434" spans="2:18" x14ac:dyDescent="0.25">
      <c r="B434" s="477" t="str">
        <f>IF(Tabla1[[#This Row],[Código_Actividad]]="","",CONCATENATE(Tabla1[[#This Row],[POA]],".",Tabla1[[#This Row],[SRS]],".",Tabla1[[#This Row],[AREA]],".",Tabla1[[#This Row],[TIPO]]))</f>
        <v/>
      </c>
      <c r="C434" s="477" t="str">
        <f>IF(Tabla1[[#This Row],[Código_Actividad]]="","",'Formulario PPGR1'!#REF!)</f>
        <v/>
      </c>
      <c r="D434" s="477" t="str">
        <f>IF(Tabla1[[#This Row],[Código_Actividad]]="","",'Formulario PPGR1'!#REF!)</f>
        <v/>
      </c>
      <c r="E434" s="477" t="str">
        <f>IF(Tabla1[[#This Row],[Código_Actividad]]="","",'Formulario PPGR1'!#REF!)</f>
        <v/>
      </c>
      <c r="F434" s="477" t="str">
        <f>IF(Tabla1[[#This Row],[Código_Actividad]]="","",'Formulario PPGR1'!#REF!)</f>
        <v/>
      </c>
      <c r="G434" s="386"/>
      <c r="H434" s="418" t="str">
        <f>IFERROR(VLOOKUP(Tabla1[[#This Row],[Código_Actividad]],'Formulario PPGR2'!$H$7:$I$1048576,2,FALSE),"")</f>
        <v/>
      </c>
      <c r="I434" s="453">
        <v>2</v>
      </c>
      <c r="J434" s="388"/>
      <c r="K434" s="451" t="str">
        <f>IFERROR(VLOOKUP($J434,[10]LSIns!$B$5:$C$45,2,FALSE),"")</f>
        <v/>
      </c>
      <c r="L434" s="543"/>
      <c r="M434" s="475" t="str">
        <f>IFERROR(VLOOKUP($L434,Insumos!$D$2:$G$518,2,FALSE),"")</f>
        <v/>
      </c>
      <c r="N434" s="545"/>
      <c r="O434" s="476" t="str">
        <f>IFERROR(VLOOKUP($L434,Insumos!$D$2:$G$518,3,FALSE),"")</f>
        <v/>
      </c>
      <c r="P434" s="476" t="e">
        <f>+Tabla1[[#This Row],[Precio Unitario]]*Tabla1[[#This Row],[Cantidad de Insumos]]</f>
        <v>#VALUE!</v>
      </c>
      <c r="Q434" s="476" t="str">
        <f>IFERROR(VLOOKUP($L434,Insumos!$D$2:$G$518,4,FALSE),"")</f>
        <v/>
      </c>
      <c r="R434" s="475"/>
    </row>
    <row r="435" spans="2:18" x14ac:dyDescent="0.25">
      <c r="B435" s="477" t="str">
        <f>IF(Tabla1[[#This Row],[Código_Actividad]]="","",CONCATENATE(Tabla1[[#This Row],[POA]],".",Tabla1[[#This Row],[SRS]],".",Tabla1[[#This Row],[AREA]],".",Tabla1[[#This Row],[TIPO]]))</f>
        <v/>
      </c>
      <c r="C435" s="477" t="str">
        <f>IF(Tabla1[[#This Row],[Código_Actividad]]="","",'Formulario PPGR1'!#REF!)</f>
        <v/>
      </c>
      <c r="D435" s="477" t="str">
        <f>IF(Tabla1[[#This Row],[Código_Actividad]]="","",'Formulario PPGR1'!#REF!)</f>
        <v/>
      </c>
      <c r="E435" s="477" t="str">
        <f>IF(Tabla1[[#This Row],[Código_Actividad]]="","",'Formulario PPGR1'!#REF!)</f>
        <v/>
      </c>
      <c r="F435" s="477" t="str">
        <f>IF(Tabla1[[#This Row],[Código_Actividad]]="","",'Formulario PPGR1'!#REF!)</f>
        <v/>
      </c>
      <c r="G435" s="386"/>
      <c r="H435" s="418" t="str">
        <f>IFERROR(VLOOKUP(Tabla1[[#This Row],[Código_Actividad]],'Formulario PPGR2'!$H$7:$I$1048576,2,FALSE),"")</f>
        <v/>
      </c>
      <c r="I435" s="453">
        <v>2</v>
      </c>
      <c r="J435" s="388"/>
      <c r="K435" s="451" t="str">
        <f>IFERROR(VLOOKUP($J435,[10]LSIns!$B$5:$C$45,2,FALSE),"")</f>
        <v/>
      </c>
      <c r="L435" s="543"/>
      <c r="M435" s="475" t="str">
        <f>IFERROR(VLOOKUP($L435,Insumos!$D$2:$G$518,2,FALSE),"")</f>
        <v/>
      </c>
      <c r="N435" s="545"/>
      <c r="O435" s="476" t="str">
        <f>IFERROR(VLOOKUP($L435,Insumos!$D$2:$G$518,3,FALSE),"")</f>
        <v/>
      </c>
      <c r="P435" s="476" t="e">
        <f>+Tabla1[[#This Row],[Precio Unitario]]*Tabla1[[#This Row],[Cantidad de Insumos]]</f>
        <v>#VALUE!</v>
      </c>
      <c r="Q435" s="476" t="str">
        <f>IFERROR(VLOOKUP($L435,Insumos!$D$2:$G$518,4,FALSE),"")</f>
        <v/>
      </c>
      <c r="R435" s="475"/>
    </row>
    <row r="436" spans="2:18" x14ac:dyDescent="0.25">
      <c r="B436" s="477" t="str">
        <f>IF(Tabla1[[#This Row],[Código_Actividad]]="","",CONCATENATE(Tabla1[[#This Row],[POA]],".",Tabla1[[#This Row],[SRS]],".",Tabla1[[#This Row],[AREA]],".",Tabla1[[#This Row],[TIPO]]))</f>
        <v/>
      </c>
      <c r="C436" s="477" t="str">
        <f>IF(Tabla1[[#This Row],[Código_Actividad]]="","",'Formulario PPGR1'!#REF!)</f>
        <v/>
      </c>
      <c r="D436" s="477" t="str">
        <f>IF(Tabla1[[#This Row],[Código_Actividad]]="","",'Formulario PPGR1'!#REF!)</f>
        <v/>
      </c>
      <c r="E436" s="477" t="str">
        <f>IF(Tabla1[[#This Row],[Código_Actividad]]="","",'Formulario PPGR1'!#REF!)</f>
        <v/>
      </c>
      <c r="F436" s="477" t="str">
        <f>IF(Tabla1[[#This Row],[Código_Actividad]]="","",'Formulario PPGR1'!#REF!)</f>
        <v/>
      </c>
      <c r="G436" s="386"/>
      <c r="H436" s="418" t="str">
        <f>IFERROR(VLOOKUP(Tabla1[[#This Row],[Código_Actividad]],'Formulario PPGR2'!$H$7:$I$1048576,2,FALSE),"")</f>
        <v/>
      </c>
      <c r="I436" s="453">
        <v>1</v>
      </c>
      <c r="J436" s="388"/>
      <c r="K436" s="451" t="str">
        <f>IFERROR(VLOOKUP($J436,[10]LSIns!$B$5:$C$45,2,FALSE),"")</f>
        <v/>
      </c>
      <c r="L436" s="543"/>
      <c r="M436" s="475" t="str">
        <f>IFERROR(VLOOKUP($L436,Insumos!$D$2:$G$518,2,FALSE),"")</f>
        <v/>
      </c>
      <c r="N436" s="545"/>
      <c r="O436" s="476" t="str">
        <f>IFERROR(VLOOKUP($L436,Insumos!$D$2:$G$518,3,FALSE),"")</f>
        <v/>
      </c>
      <c r="P436" s="476" t="e">
        <f>+Tabla1[[#This Row],[Precio Unitario]]*Tabla1[[#This Row],[Cantidad de Insumos]]</f>
        <v>#VALUE!</v>
      </c>
      <c r="Q436" s="476" t="str">
        <f>IFERROR(VLOOKUP($L436,Insumos!$D$2:$G$518,4,FALSE),"")</f>
        <v/>
      </c>
      <c r="R436" s="475"/>
    </row>
    <row r="437" spans="2:18" x14ac:dyDescent="0.25">
      <c r="B437" s="477" t="str">
        <f>IF(Tabla1[[#This Row],[Código_Actividad]]="","",CONCATENATE(Tabla1[[#This Row],[POA]],".",Tabla1[[#This Row],[SRS]],".",Tabla1[[#This Row],[AREA]],".",Tabla1[[#This Row],[TIPO]]))</f>
        <v/>
      </c>
      <c r="C437" s="477" t="str">
        <f>IF(Tabla1[[#This Row],[Código_Actividad]]="","",'Formulario PPGR1'!#REF!)</f>
        <v/>
      </c>
      <c r="D437" s="477" t="str">
        <f>IF(Tabla1[[#This Row],[Código_Actividad]]="","",'Formulario PPGR1'!#REF!)</f>
        <v/>
      </c>
      <c r="E437" s="477" t="str">
        <f>IF(Tabla1[[#This Row],[Código_Actividad]]="","",'Formulario PPGR1'!#REF!)</f>
        <v/>
      </c>
      <c r="F437" s="477" t="str">
        <f>IF(Tabla1[[#This Row],[Código_Actividad]]="","",'Formulario PPGR1'!#REF!)</f>
        <v/>
      </c>
      <c r="G437" s="386"/>
      <c r="H437" s="418" t="str">
        <f>IFERROR(VLOOKUP(Tabla1[[#This Row],[Código_Actividad]],'Formulario PPGR2'!$H$7:$I$1048576,2,FALSE),"")</f>
        <v/>
      </c>
      <c r="I437" s="453">
        <v>2</v>
      </c>
      <c r="J437" s="388"/>
      <c r="K437" s="451" t="str">
        <f>IFERROR(VLOOKUP($J437,[10]LSIns!$B$5:$C$45,2,FALSE),"")</f>
        <v/>
      </c>
      <c r="L437" s="543"/>
      <c r="M437" s="475" t="str">
        <f>IFERROR(VLOOKUP($L437,Insumos!$D$2:$G$518,2,FALSE),"")</f>
        <v/>
      </c>
      <c r="N437" s="545"/>
      <c r="O437" s="476" t="str">
        <f>IFERROR(VLOOKUP($L437,Insumos!$D$2:$G$518,3,FALSE),"")</f>
        <v/>
      </c>
      <c r="P437" s="476" t="e">
        <f>+Tabla1[[#This Row],[Precio Unitario]]*Tabla1[[#This Row],[Cantidad de Insumos]]</f>
        <v>#VALUE!</v>
      </c>
      <c r="Q437" s="476" t="str">
        <f>IFERROR(VLOOKUP($L437,Insumos!$D$2:$G$518,4,FALSE),"")</f>
        <v/>
      </c>
      <c r="R437" s="475"/>
    </row>
    <row r="438" spans="2:18" x14ac:dyDescent="0.25">
      <c r="B438" s="477" t="str">
        <f>IF(Tabla1[[#This Row],[Código_Actividad]]="","",CONCATENATE(Tabla1[[#This Row],[POA]],".",Tabla1[[#This Row],[SRS]],".",Tabla1[[#This Row],[AREA]],".",Tabla1[[#This Row],[TIPO]]))</f>
        <v/>
      </c>
      <c r="C438" s="477" t="str">
        <f>IF(Tabla1[[#This Row],[Código_Actividad]]="","",'Formulario PPGR1'!#REF!)</f>
        <v/>
      </c>
      <c r="D438" s="477" t="str">
        <f>IF(Tabla1[[#This Row],[Código_Actividad]]="","",'Formulario PPGR1'!#REF!)</f>
        <v/>
      </c>
      <c r="E438" s="477" t="str">
        <f>IF(Tabla1[[#This Row],[Código_Actividad]]="","",'Formulario PPGR1'!#REF!)</f>
        <v/>
      </c>
      <c r="F438" s="477" t="str">
        <f>IF(Tabla1[[#This Row],[Código_Actividad]]="","",'Formulario PPGR1'!#REF!)</f>
        <v/>
      </c>
      <c r="G438" s="386"/>
      <c r="H438" s="418" t="str">
        <f>IFERROR(VLOOKUP(Tabla1[[#This Row],[Código_Actividad]],'Formulario PPGR2'!$H$7:$I$1048576,2,FALSE),"")</f>
        <v/>
      </c>
      <c r="I438" s="453">
        <v>1</v>
      </c>
      <c r="J438" s="388"/>
      <c r="K438" s="451" t="str">
        <f>IFERROR(VLOOKUP($J438,[10]LSIns!$B$5:$C$45,2,FALSE),"")</f>
        <v/>
      </c>
      <c r="L438" s="543"/>
      <c r="M438" s="475" t="str">
        <f>IFERROR(VLOOKUP($L438,Insumos!$D$2:$G$518,2,FALSE),"")</f>
        <v/>
      </c>
      <c r="N438" s="545"/>
      <c r="O438" s="476" t="str">
        <f>IFERROR(VLOOKUP($L438,Insumos!$D$2:$G$518,3,FALSE),"")</f>
        <v/>
      </c>
      <c r="P438" s="476" t="e">
        <f>+Tabla1[[#This Row],[Precio Unitario]]*Tabla1[[#This Row],[Cantidad de Insumos]]</f>
        <v>#VALUE!</v>
      </c>
      <c r="Q438" s="476" t="str">
        <f>IFERROR(VLOOKUP($L438,Insumos!$D$2:$G$518,4,FALSE),"")</f>
        <v/>
      </c>
      <c r="R438" s="475"/>
    </row>
    <row r="439" spans="2:18" x14ac:dyDescent="0.25">
      <c r="B439" s="477" t="str">
        <f>IF(Tabla1[[#This Row],[Código_Actividad]]="","",CONCATENATE(Tabla1[[#This Row],[POA]],".",Tabla1[[#This Row],[SRS]],".",Tabla1[[#This Row],[AREA]],".",Tabla1[[#This Row],[TIPO]]))</f>
        <v/>
      </c>
      <c r="C439" s="477" t="str">
        <f>IF(Tabla1[[#This Row],[Código_Actividad]]="","",'Formulario PPGR1'!#REF!)</f>
        <v/>
      </c>
      <c r="D439" s="477" t="str">
        <f>IF(Tabla1[[#This Row],[Código_Actividad]]="","",'Formulario PPGR1'!#REF!)</f>
        <v/>
      </c>
      <c r="E439" s="477" t="str">
        <f>IF(Tabla1[[#This Row],[Código_Actividad]]="","",'Formulario PPGR1'!#REF!)</f>
        <v/>
      </c>
      <c r="F439" s="477" t="str">
        <f>IF(Tabla1[[#This Row],[Código_Actividad]]="","",'Formulario PPGR1'!#REF!)</f>
        <v/>
      </c>
      <c r="G439" s="386"/>
      <c r="H439" s="418" t="str">
        <f>IFERROR(VLOOKUP(Tabla1[[#This Row],[Código_Actividad]],'Formulario PPGR2'!$H$7:$I$1048576,2,FALSE),"")</f>
        <v/>
      </c>
      <c r="I439" s="453">
        <v>2</v>
      </c>
      <c r="J439" s="388"/>
      <c r="K439" s="451" t="str">
        <f>IFERROR(VLOOKUP($J439,[10]LSIns!$B$5:$C$45,2,FALSE),"")</f>
        <v/>
      </c>
      <c r="L439" s="543"/>
      <c r="M439" s="475" t="str">
        <f>IFERROR(VLOOKUP($L439,Insumos!$D$2:$G$518,2,FALSE),"")</f>
        <v/>
      </c>
      <c r="N439" s="545"/>
      <c r="O439" s="476" t="str">
        <f>IFERROR(VLOOKUP($L439,Insumos!$D$2:$G$518,3,FALSE),"")</f>
        <v/>
      </c>
      <c r="P439" s="476" t="e">
        <f>+Tabla1[[#This Row],[Precio Unitario]]*Tabla1[[#This Row],[Cantidad de Insumos]]</f>
        <v>#VALUE!</v>
      </c>
      <c r="Q439" s="476" t="str">
        <f>IFERROR(VLOOKUP($L439,Insumos!$D$2:$G$518,4,FALSE),"")</f>
        <v/>
      </c>
      <c r="R439" s="475"/>
    </row>
    <row r="440" spans="2:18" x14ac:dyDescent="0.25">
      <c r="B440" s="477" t="str">
        <f>IF(Tabla1[[#This Row],[Código_Actividad]]="","",CONCATENATE(Tabla1[[#This Row],[POA]],".",Tabla1[[#This Row],[SRS]],".",Tabla1[[#This Row],[AREA]],".",Tabla1[[#This Row],[TIPO]]))</f>
        <v/>
      </c>
      <c r="C440" s="477" t="str">
        <f>IF(Tabla1[[#This Row],[Código_Actividad]]="","",'Formulario PPGR1'!#REF!)</f>
        <v/>
      </c>
      <c r="D440" s="477" t="str">
        <f>IF(Tabla1[[#This Row],[Código_Actividad]]="","",'Formulario PPGR1'!#REF!)</f>
        <v/>
      </c>
      <c r="E440" s="477" t="str">
        <f>IF(Tabla1[[#This Row],[Código_Actividad]]="","",'Formulario PPGR1'!#REF!)</f>
        <v/>
      </c>
      <c r="F440" s="477" t="str">
        <f>IF(Tabla1[[#This Row],[Código_Actividad]]="","",'Formulario PPGR1'!#REF!)</f>
        <v/>
      </c>
      <c r="G440" s="386"/>
      <c r="H440" s="418" t="str">
        <f>IFERROR(VLOOKUP(Tabla1[[#This Row],[Código_Actividad]],'Formulario PPGR2'!$H$7:$I$1048576,2,FALSE),"")</f>
        <v/>
      </c>
      <c r="I440" s="453">
        <v>8</v>
      </c>
      <c r="J440" s="388"/>
      <c r="K440" s="451" t="str">
        <f>IFERROR(VLOOKUP($J440,[10]LSIns!$B$5:$C$45,2,FALSE),"")</f>
        <v/>
      </c>
      <c r="L440" s="543"/>
      <c r="M440" s="475" t="str">
        <f>IFERROR(VLOOKUP($L440,Insumos!$D$2:$G$518,2,FALSE),"")</f>
        <v/>
      </c>
      <c r="N440" s="545"/>
      <c r="O440" s="476" t="str">
        <f>IFERROR(VLOOKUP($L440,Insumos!$D$2:$G$518,3,FALSE),"")</f>
        <v/>
      </c>
      <c r="P440" s="476" t="e">
        <f>+Tabla1[[#This Row],[Precio Unitario]]*Tabla1[[#This Row],[Cantidad de Insumos]]</f>
        <v>#VALUE!</v>
      </c>
      <c r="Q440" s="476" t="str">
        <f>IFERROR(VLOOKUP($L440,Insumos!$D$2:$G$518,4,FALSE),"")</f>
        <v/>
      </c>
      <c r="R440" s="475"/>
    </row>
    <row r="441" spans="2:18" x14ac:dyDescent="0.25">
      <c r="B441" s="477" t="str">
        <f>IF(Tabla1[[#This Row],[Código_Actividad]]="","",CONCATENATE(Tabla1[[#This Row],[POA]],".",Tabla1[[#This Row],[SRS]],".",Tabla1[[#This Row],[AREA]],".",Tabla1[[#This Row],[TIPO]]))</f>
        <v/>
      </c>
      <c r="C441" s="477" t="str">
        <f>IF(Tabla1[[#This Row],[Código_Actividad]]="","",'Formulario PPGR1'!#REF!)</f>
        <v/>
      </c>
      <c r="D441" s="477" t="str">
        <f>IF(Tabla1[[#This Row],[Código_Actividad]]="","",'Formulario PPGR1'!#REF!)</f>
        <v/>
      </c>
      <c r="E441" s="477" t="str">
        <f>IF(Tabla1[[#This Row],[Código_Actividad]]="","",'Formulario PPGR1'!#REF!)</f>
        <v/>
      </c>
      <c r="F441" s="477" t="str">
        <f>IF(Tabla1[[#This Row],[Código_Actividad]]="","",'Formulario PPGR1'!#REF!)</f>
        <v/>
      </c>
      <c r="G441" s="386"/>
      <c r="H441" s="418" t="str">
        <f>IFERROR(VLOOKUP(Tabla1[[#This Row],[Código_Actividad]],'Formulario PPGR2'!$H$7:$I$1048576,2,FALSE),"")</f>
        <v/>
      </c>
      <c r="I441" s="453">
        <v>8</v>
      </c>
      <c r="J441" s="388"/>
      <c r="K441" s="451" t="str">
        <f>IFERROR(VLOOKUP($J441,[10]LSIns!$B$5:$C$45,2,FALSE),"")</f>
        <v/>
      </c>
      <c r="L441" s="543"/>
      <c r="M441" s="475" t="str">
        <f>IFERROR(VLOOKUP($L441,Insumos!$D$2:$G$518,2,FALSE),"")</f>
        <v/>
      </c>
      <c r="N441" s="545"/>
      <c r="O441" s="476" t="str">
        <f>IFERROR(VLOOKUP($L441,Insumos!$D$2:$G$518,3,FALSE),"")</f>
        <v/>
      </c>
      <c r="P441" s="476" t="e">
        <f>+Tabla1[[#This Row],[Precio Unitario]]*Tabla1[[#This Row],[Cantidad de Insumos]]</f>
        <v>#VALUE!</v>
      </c>
      <c r="Q441" s="476" t="str">
        <f>IFERROR(VLOOKUP($L441,Insumos!$D$2:$G$518,4,FALSE),"")</f>
        <v/>
      </c>
      <c r="R441" s="475"/>
    </row>
    <row r="442" spans="2:18" x14ac:dyDescent="0.25">
      <c r="B442" s="477" t="str">
        <f>IF(Tabla1[[#This Row],[Código_Actividad]]="","",CONCATENATE(Tabla1[[#This Row],[POA]],".",Tabla1[[#This Row],[SRS]],".",Tabla1[[#This Row],[AREA]],".",Tabla1[[#This Row],[TIPO]]))</f>
        <v/>
      </c>
      <c r="C442" s="477" t="str">
        <f>IF(Tabla1[[#This Row],[Código_Actividad]]="","",'Formulario PPGR1'!#REF!)</f>
        <v/>
      </c>
      <c r="D442" s="477" t="str">
        <f>IF(Tabla1[[#This Row],[Código_Actividad]]="","",'Formulario PPGR1'!#REF!)</f>
        <v/>
      </c>
      <c r="E442" s="477" t="str">
        <f>IF(Tabla1[[#This Row],[Código_Actividad]]="","",'Formulario PPGR1'!#REF!)</f>
        <v/>
      </c>
      <c r="F442" s="477" t="str">
        <f>IF(Tabla1[[#This Row],[Código_Actividad]]="","",'Formulario PPGR1'!#REF!)</f>
        <v/>
      </c>
      <c r="G442" s="386"/>
      <c r="H442" s="418" t="str">
        <f>IFERROR(VLOOKUP(Tabla1[[#This Row],[Código_Actividad]],'Formulario PPGR2'!$H$7:$I$1048576,2,FALSE),"")</f>
        <v/>
      </c>
      <c r="I442" s="453">
        <v>8</v>
      </c>
      <c r="J442" s="388"/>
      <c r="K442" s="451" t="str">
        <f>IFERROR(VLOOKUP($J442,[10]LSIns!$B$5:$C$45,2,FALSE),"")</f>
        <v/>
      </c>
      <c r="L442" s="543"/>
      <c r="M442" s="475" t="str">
        <f>IFERROR(VLOOKUP($L442,Insumos!$D$2:$G$518,2,FALSE),"")</f>
        <v/>
      </c>
      <c r="N442" s="545"/>
      <c r="O442" s="476" t="str">
        <f>IFERROR(VLOOKUP($L442,Insumos!$D$2:$G$518,3,FALSE),"")</f>
        <v/>
      </c>
      <c r="P442" s="476" t="e">
        <f>+Tabla1[[#This Row],[Precio Unitario]]*Tabla1[[#This Row],[Cantidad de Insumos]]</f>
        <v>#VALUE!</v>
      </c>
      <c r="Q442" s="476" t="str">
        <f>IFERROR(VLOOKUP($L442,Insumos!$D$2:$G$518,4,FALSE),"")</f>
        <v/>
      </c>
      <c r="R442" s="475"/>
    </row>
    <row r="443" spans="2:18" x14ac:dyDescent="0.25">
      <c r="B443" s="477" t="str">
        <f>IF(Tabla1[[#This Row],[Código_Actividad]]="","",CONCATENATE(Tabla1[[#This Row],[POA]],".",Tabla1[[#This Row],[SRS]],".",Tabla1[[#This Row],[AREA]],".",Tabla1[[#This Row],[TIPO]]))</f>
        <v/>
      </c>
      <c r="C443" s="477" t="str">
        <f>IF(Tabla1[[#This Row],[Código_Actividad]]="","",'Formulario PPGR1'!#REF!)</f>
        <v/>
      </c>
      <c r="D443" s="477" t="str">
        <f>IF(Tabla1[[#This Row],[Código_Actividad]]="","",'Formulario PPGR1'!#REF!)</f>
        <v/>
      </c>
      <c r="E443" s="477" t="str">
        <f>IF(Tabla1[[#This Row],[Código_Actividad]]="","",'Formulario PPGR1'!#REF!)</f>
        <v/>
      </c>
      <c r="F443" s="477" t="str">
        <f>IF(Tabla1[[#This Row],[Código_Actividad]]="","",'Formulario PPGR1'!#REF!)</f>
        <v/>
      </c>
      <c r="G443" s="386"/>
      <c r="H443" s="418" t="str">
        <f>IFERROR(VLOOKUP(Tabla1[[#This Row],[Código_Actividad]],'Formulario PPGR2'!$H$7:$I$1048576,2,FALSE),"")</f>
        <v/>
      </c>
      <c r="I443" s="453">
        <v>8</v>
      </c>
      <c r="J443" s="388"/>
      <c r="K443" s="451" t="str">
        <f>IFERROR(VLOOKUP($J443,[10]LSIns!$B$5:$C$45,2,FALSE),"")</f>
        <v/>
      </c>
      <c r="L443" s="543"/>
      <c r="M443" s="475" t="str">
        <f>IFERROR(VLOOKUP($L443,Insumos!$D$2:$G$518,2,FALSE),"")</f>
        <v/>
      </c>
      <c r="N443" s="545"/>
      <c r="O443" s="476" t="str">
        <f>IFERROR(VLOOKUP($L443,Insumos!$D$2:$G$518,3,FALSE),"")</f>
        <v/>
      </c>
      <c r="P443" s="476" t="e">
        <f>+Tabla1[[#This Row],[Precio Unitario]]*Tabla1[[#This Row],[Cantidad de Insumos]]</f>
        <v>#VALUE!</v>
      </c>
      <c r="Q443" s="476" t="str">
        <f>IFERROR(VLOOKUP($L443,Insumos!$D$2:$G$518,4,FALSE),"")</f>
        <v/>
      </c>
      <c r="R443" s="475"/>
    </row>
    <row r="444" spans="2:18" x14ac:dyDescent="0.25">
      <c r="B444" s="477" t="str">
        <f>IF(Tabla1[[#This Row],[Código_Actividad]]="","",CONCATENATE(Tabla1[[#This Row],[POA]],".",Tabla1[[#This Row],[SRS]],".",Tabla1[[#This Row],[AREA]],".",Tabla1[[#This Row],[TIPO]]))</f>
        <v/>
      </c>
      <c r="C444" s="477" t="str">
        <f>IF(Tabla1[[#This Row],[Código_Actividad]]="","",'Formulario PPGR1'!#REF!)</f>
        <v/>
      </c>
      <c r="D444" s="477" t="str">
        <f>IF(Tabla1[[#This Row],[Código_Actividad]]="","",'Formulario PPGR1'!#REF!)</f>
        <v/>
      </c>
      <c r="E444" s="477" t="str">
        <f>IF(Tabla1[[#This Row],[Código_Actividad]]="","",'Formulario PPGR1'!#REF!)</f>
        <v/>
      </c>
      <c r="F444" s="477" t="str">
        <f>IF(Tabla1[[#This Row],[Código_Actividad]]="","",'Formulario PPGR1'!#REF!)</f>
        <v/>
      </c>
      <c r="G444" s="386"/>
      <c r="H444" s="418" t="str">
        <f>IFERROR(VLOOKUP(Tabla1[[#This Row],[Código_Actividad]],'Formulario PPGR2'!$H$7:$I$1048576,2,FALSE),"")</f>
        <v/>
      </c>
      <c r="I444" s="453" t="str">
        <f>IFERROR(VLOOKUP([10]!Tabla1[[#This Row],[Código_Actividad]],[10]!Tabla2[[Código]:[Total de Acciones ]],15,FALSE),"")</f>
        <v/>
      </c>
      <c r="J444" s="388"/>
      <c r="K444" s="451" t="str">
        <f>IFERROR(VLOOKUP($J444,[10]LSIns!$B$5:$C$45,2,FALSE),"")</f>
        <v/>
      </c>
      <c r="L444" s="543"/>
      <c r="M444" s="475" t="str">
        <f>IFERROR(VLOOKUP($L444,Insumos!$D$2:$G$518,2,FALSE),"")</f>
        <v/>
      </c>
      <c r="N444" s="545"/>
      <c r="O444" s="476" t="str">
        <f>IFERROR(VLOOKUP($L444,Insumos!$D$2:$G$518,3,FALSE),"")</f>
        <v/>
      </c>
      <c r="P444" s="476" t="e">
        <f>+Tabla1[[#This Row],[Precio Unitario]]*Tabla1[[#This Row],[Cantidad de Insumos]]</f>
        <v>#VALUE!</v>
      </c>
      <c r="Q444" s="476" t="str">
        <f>IFERROR(VLOOKUP($L444,Insumos!$D$2:$G$518,4,FALSE),"")</f>
        <v/>
      </c>
      <c r="R444" s="475"/>
    </row>
    <row r="445" spans="2:18" x14ac:dyDescent="0.25">
      <c r="B445" s="477" t="str">
        <f>IF(Tabla1[[#This Row],[Código_Actividad]]="","",CONCATENATE(Tabla1[[#This Row],[POA]],".",Tabla1[[#This Row],[SRS]],".",Tabla1[[#This Row],[AREA]],".",Tabla1[[#This Row],[TIPO]]))</f>
        <v/>
      </c>
      <c r="C445" s="477" t="str">
        <f>IF(Tabla1[[#This Row],[Código_Actividad]]="","",'Formulario PPGR1'!#REF!)</f>
        <v/>
      </c>
      <c r="D445" s="477" t="str">
        <f>IF(Tabla1[[#This Row],[Código_Actividad]]="","",'Formulario PPGR1'!#REF!)</f>
        <v/>
      </c>
      <c r="E445" s="477" t="str">
        <f>IF(Tabla1[[#This Row],[Código_Actividad]]="","",'Formulario PPGR1'!#REF!)</f>
        <v/>
      </c>
      <c r="F445" s="477" t="str">
        <f>IF(Tabla1[[#This Row],[Código_Actividad]]="","",'Formulario PPGR1'!#REF!)</f>
        <v/>
      </c>
      <c r="G445" s="386"/>
      <c r="H445" s="418" t="str">
        <f>IFERROR(VLOOKUP(Tabla1[[#This Row],[Código_Actividad]],'Formulario PPGR2'!$H$7:$I$1048576,2,FALSE),"")</f>
        <v/>
      </c>
      <c r="I445" s="453">
        <v>18</v>
      </c>
      <c r="J445" s="388"/>
      <c r="K445" s="451" t="str">
        <f>IFERROR(VLOOKUP($J445,[10]LSIns!$B$5:$C$45,2,FALSE),"")</f>
        <v/>
      </c>
      <c r="L445" s="543"/>
      <c r="M445" s="475" t="str">
        <f>IFERROR(VLOOKUP($L445,Insumos!$D$2:$G$518,2,FALSE),"")</f>
        <v/>
      </c>
      <c r="N445" s="545"/>
      <c r="O445" s="476" t="str">
        <f>IFERROR(VLOOKUP($L445,Insumos!$D$2:$G$518,3,FALSE),"")</f>
        <v/>
      </c>
      <c r="P445" s="476" t="e">
        <f>+Tabla1[[#This Row],[Precio Unitario]]*Tabla1[[#This Row],[Cantidad de Insumos]]</f>
        <v>#VALUE!</v>
      </c>
      <c r="Q445" s="476" t="str">
        <f>IFERROR(VLOOKUP($L445,Insumos!$D$2:$G$518,4,FALSE),"")</f>
        <v/>
      </c>
      <c r="R445" s="475"/>
    </row>
    <row r="446" spans="2:18" x14ac:dyDescent="0.25">
      <c r="B446" s="477" t="str">
        <f>IF(Tabla1[[#This Row],[Código_Actividad]]="","",CONCATENATE(Tabla1[[#This Row],[POA]],".",Tabla1[[#This Row],[SRS]],".",Tabla1[[#This Row],[AREA]],".",Tabla1[[#This Row],[TIPO]]))</f>
        <v/>
      </c>
      <c r="C446" s="477" t="str">
        <f>IF(Tabla1[[#This Row],[Código_Actividad]]="","",'Formulario PPGR1'!#REF!)</f>
        <v/>
      </c>
      <c r="D446" s="477" t="str">
        <f>IF(Tabla1[[#This Row],[Código_Actividad]]="","",'Formulario PPGR1'!#REF!)</f>
        <v/>
      </c>
      <c r="E446" s="477" t="str">
        <f>IF(Tabla1[[#This Row],[Código_Actividad]]="","",'Formulario PPGR1'!#REF!)</f>
        <v/>
      </c>
      <c r="F446" s="477" t="str">
        <f>IF(Tabla1[[#This Row],[Código_Actividad]]="","",'Formulario PPGR1'!#REF!)</f>
        <v/>
      </c>
      <c r="G446" s="386"/>
      <c r="H446" s="418" t="str">
        <f>IFERROR(VLOOKUP(Tabla1[[#This Row],[Código_Actividad]],'Formulario PPGR2'!$H$7:$I$1048576,2,FALSE),"")</f>
        <v/>
      </c>
      <c r="I446" s="453">
        <v>18</v>
      </c>
      <c r="J446" s="388"/>
      <c r="K446" s="451" t="str">
        <f>IFERROR(VLOOKUP($J446,[10]LSIns!$B$5:$C$45,2,FALSE),"")</f>
        <v/>
      </c>
      <c r="L446" s="543"/>
      <c r="M446" s="475" t="str">
        <f>IFERROR(VLOOKUP($L446,Insumos!$D$2:$G$518,2,FALSE),"")</f>
        <v/>
      </c>
      <c r="N446" s="545"/>
      <c r="O446" s="476" t="str">
        <f>IFERROR(VLOOKUP($L446,Insumos!$D$2:$G$518,3,FALSE),"")</f>
        <v/>
      </c>
      <c r="P446" s="476" t="e">
        <f>+Tabla1[[#This Row],[Precio Unitario]]*Tabla1[[#This Row],[Cantidad de Insumos]]</f>
        <v>#VALUE!</v>
      </c>
      <c r="Q446" s="476" t="str">
        <f>IFERROR(VLOOKUP($L446,Insumos!$D$2:$G$518,4,FALSE),"")</f>
        <v/>
      </c>
      <c r="R446" s="475"/>
    </row>
    <row r="447" spans="2:18" x14ac:dyDescent="0.25">
      <c r="B447" s="477" t="str">
        <f>IF(Tabla1[[#This Row],[Código_Actividad]]="","",CONCATENATE(Tabla1[[#This Row],[POA]],".",Tabla1[[#This Row],[SRS]],".",Tabla1[[#This Row],[AREA]],".",Tabla1[[#This Row],[TIPO]]))</f>
        <v/>
      </c>
      <c r="C447" s="477" t="str">
        <f>IF(Tabla1[[#This Row],[Código_Actividad]]="","",'Formulario PPGR1'!#REF!)</f>
        <v/>
      </c>
      <c r="D447" s="477" t="str">
        <f>IF(Tabla1[[#This Row],[Código_Actividad]]="","",'Formulario PPGR1'!#REF!)</f>
        <v/>
      </c>
      <c r="E447" s="477" t="str">
        <f>IF(Tabla1[[#This Row],[Código_Actividad]]="","",'Formulario PPGR1'!#REF!)</f>
        <v/>
      </c>
      <c r="F447" s="477" t="str">
        <f>IF(Tabla1[[#This Row],[Código_Actividad]]="","",'Formulario PPGR1'!#REF!)</f>
        <v/>
      </c>
      <c r="G447" s="386"/>
      <c r="H447" s="418" t="str">
        <f>IFERROR(VLOOKUP(Tabla1[[#This Row],[Código_Actividad]],'Formulario PPGR2'!$H$7:$I$1048576,2,FALSE),"")</f>
        <v/>
      </c>
      <c r="I447" s="453">
        <v>18</v>
      </c>
      <c r="J447" s="388"/>
      <c r="K447" s="451" t="str">
        <f>IFERROR(VLOOKUP($J447,[10]LSIns!$B$5:$C$45,2,FALSE),"")</f>
        <v/>
      </c>
      <c r="L447" s="543"/>
      <c r="M447" s="475" t="str">
        <f>IFERROR(VLOOKUP($L447,Insumos!$D$2:$G$518,2,FALSE),"")</f>
        <v/>
      </c>
      <c r="N447" s="545"/>
      <c r="O447" s="476" t="str">
        <f>IFERROR(VLOOKUP($L447,Insumos!$D$2:$G$518,3,FALSE),"")</f>
        <v/>
      </c>
      <c r="P447" s="476" t="e">
        <f>+Tabla1[[#This Row],[Precio Unitario]]*Tabla1[[#This Row],[Cantidad de Insumos]]</f>
        <v>#VALUE!</v>
      </c>
      <c r="Q447" s="476" t="str">
        <f>IFERROR(VLOOKUP($L447,Insumos!$D$2:$G$518,4,FALSE),"")</f>
        <v/>
      </c>
      <c r="R447" s="475"/>
    </row>
    <row r="448" spans="2:18" x14ac:dyDescent="0.25">
      <c r="B448" s="477" t="str">
        <f>IF(Tabla1[[#This Row],[Código_Actividad]]="","",CONCATENATE(Tabla1[[#This Row],[POA]],".",Tabla1[[#This Row],[SRS]],".",Tabla1[[#This Row],[AREA]],".",Tabla1[[#This Row],[TIPO]]))</f>
        <v/>
      </c>
      <c r="C448" s="477" t="str">
        <f>IF(Tabla1[[#This Row],[Código_Actividad]]="","",'Formulario PPGR1'!#REF!)</f>
        <v/>
      </c>
      <c r="D448" s="477" t="str">
        <f>IF(Tabla1[[#This Row],[Código_Actividad]]="","",'Formulario PPGR1'!#REF!)</f>
        <v/>
      </c>
      <c r="E448" s="477" t="str">
        <f>IF(Tabla1[[#This Row],[Código_Actividad]]="","",'Formulario PPGR1'!#REF!)</f>
        <v/>
      </c>
      <c r="F448" s="477" t="str">
        <f>IF(Tabla1[[#This Row],[Código_Actividad]]="","",'Formulario PPGR1'!#REF!)</f>
        <v/>
      </c>
      <c r="G448" s="386"/>
      <c r="H448" s="418" t="str">
        <f>IFERROR(VLOOKUP(Tabla1[[#This Row],[Código_Actividad]],'Formulario PPGR2'!$H$7:$I$1048576,2,FALSE),"")</f>
        <v/>
      </c>
      <c r="I448" s="453" t="str">
        <f>IFERROR(VLOOKUP([10]!Tabla1[[#This Row],[Código_Actividad]],[10]!Tabla2[[Código]:[Total de Acciones ]],15,FALSE),"")</f>
        <v/>
      </c>
      <c r="J448" s="388"/>
      <c r="K448" s="451" t="str">
        <f>IFERROR(VLOOKUP($J448,[10]LSIns!$B$5:$C$45,2,FALSE),"")</f>
        <v/>
      </c>
      <c r="L448" s="543"/>
      <c r="M448" s="475" t="str">
        <f>IFERROR(VLOOKUP($L448,Insumos!$D$2:$G$518,2,FALSE),"")</f>
        <v/>
      </c>
      <c r="N448" s="545"/>
      <c r="O448" s="476" t="str">
        <f>IFERROR(VLOOKUP($L448,Insumos!$D$2:$G$518,3,FALSE),"")</f>
        <v/>
      </c>
      <c r="P448" s="476" t="e">
        <f>+Tabla1[[#This Row],[Precio Unitario]]*Tabla1[[#This Row],[Cantidad de Insumos]]</f>
        <v>#VALUE!</v>
      </c>
      <c r="Q448" s="476" t="str">
        <f>IFERROR(VLOOKUP($L448,Insumos!$D$2:$G$518,4,FALSE),"")</f>
        <v/>
      </c>
      <c r="R448" s="475"/>
    </row>
    <row r="449" spans="2:18" x14ac:dyDescent="0.25">
      <c r="B449" s="477" t="str">
        <f>IF(Tabla1[[#This Row],[Código_Actividad]]="","",CONCATENATE(Tabla1[[#This Row],[POA]],".",Tabla1[[#This Row],[SRS]],".",Tabla1[[#This Row],[AREA]],".",Tabla1[[#This Row],[TIPO]]))</f>
        <v/>
      </c>
      <c r="C449" s="477" t="str">
        <f>IF(Tabla1[[#This Row],[Código_Actividad]]="","",'Formulario PPGR1'!#REF!)</f>
        <v/>
      </c>
      <c r="D449" s="477" t="str">
        <f>IF(Tabla1[[#This Row],[Código_Actividad]]="","",'Formulario PPGR1'!#REF!)</f>
        <v/>
      </c>
      <c r="E449" s="477" t="str">
        <f>IF(Tabla1[[#This Row],[Código_Actividad]]="","",'Formulario PPGR1'!#REF!)</f>
        <v/>
      </c>
      <c r="F449" s="477" t="str">
        <f>IF(Tabla1[[#This Row],[Código_Actividad]]="","",'Formulario PPGR1'!#REF!)</f>
        <v/>
      </c>
      <c r="G449" s="386"/>
      <c r="H449" s="418" t="str">
        <f>IFERROR(VLOOKUP(Tabla1[[#This Row],[Código_Actividad]],'Formulario PPGR2'!$H$7:$I$1048576,2,FALSE),"")</f>
        <v/>
      </c>
      <c r="I449" s="453">
        <v>2</v>
      </c>
      <c r="J449" s="388"/>
      <c r="K449" s="451" t="str">
        <f>IFERROR(VLOOKUP($J449,[10]LSIns!$B$5:$C$45,2,FALSE),"")</f>
        <v/>
      </c>
      <c r="L449" s="543"/>
      <c r="M449" s="475" t="str">
        <f>IFERROR(VLOOKUP($L449,Insumos!$D$2:$G$518,2,FALSE),"")</f>
        <v/>
      </c>
      <c r="N449" s="545"/>
      <c r="O449" s="476" t="str">
        <f>IFERROR(VLOOKUP($L449,Insumos!$D$2:$G$518,3,FALSE),"")</f>
        <v/>
      </c>
      <c r="P449" s="476" t="e">
        <f>+Tabla1[[#This Row],[Precio Unitario]]*Tabla1[[#This Row],[Cantidad de Insumos]]</f>
        <v>#VALUE!</v>
      </c>
      <c r="Q449" s="476" t="str">
        <f>IFERROR(VLOOKUP($L449,Insumos!$D$2:$G$518,4,FALSE),"")</f>
        <v/>
      </c>
      <c r="R449" s="475"/>
    </row>
    <row r="450" spans="2:18" x14ac:dyDescent="0.25">
      <c r="B450" s="477" t="str">
        <f>IF(Tabla1[[#This Row],[Código_Actividad]]="","",CONCATENATE(Tabla1[[#This Row],[POA]],".",Tabla1[[#This Row],[SRS]],".",Tabla1[[#This Row],[AREA]],".",Tabla1[[#This Row],[TIPO]]))</f>
        <v/>
      </c>
      <c r="C450" s="477" t="str">
        <f>IF(Tabla1[[#This Row],[Código_Actividad]]="","",'Formulario PPGR1'!#REF!)</f>
        <v/>
      </c>
      <c r="D450" s="477" t="str">
        <f>IF(Tabla1[[#This Row],[Código_Actividad]]="","",'Formulario PPGR1'!#REF!)</f>
        <v/>
      </c>
      <c r="E450" s="477" t="str">
        <f>IF(Tabla1[[#This Row],[Código_Actividad]]="","",'Formulario PPGR1'!#REF!)</f>
        <v/>
      </c>
      <c r="F450" s="477" t="str">
        <f>IF(Tabla1[[#This Row],[Código_Actividad]]="","",'Formulario PPGR1'!#REF!)</f>
        <v/>
      </c>
      <c r="G450" s="386"/>
      <c r="H450" s="418" t="str">
        <f>IFERROR(VLOOKUP(Tabla1[[#This Row],[Código_Actividad]],'Formulario PPGR2'!$H$7:$I$1048576,2,FALSE),"")</f>
        <v/>
      </c>
      <c r="I450" s="453">
        <v>2</v>
      </c>
      <c r="J450" s="388"/>
      <c r="K450" s="451" t="str">
        <f>IFERROR(VLOOKUP($J450,[10]LSIns!$B$5:$C$45,2,FALSE),"")</f>
        <v/>
      </c>
      <c r="L450" s="543"/>
      <c r="M450" s="475" t="str">
        <f>IFERROR(VLOOKUP($L450,Insumos!$D$2:$G$518,2,FALSE),"")</f>
        <v/>
      </c>
      <c r="N450" s="545"/>
      <c r="O450" s="476" t="str">
        <f>IFERROR(VLOOKUP($L450,Insumos!$D$2:$G$518,3,FALSE),"")</f>
        <v/>
      </c>
      <c r="P450" s="476" t="e">
        <f>+Tabla1[[#This Row],[Precio Unitario]]*Tabla1[[#This Row],[Cantidad de Insumos]]</f>
        <v>#VALUE!</v>
      </c>
      <c r="Q450" s="476" t="str">
        <f>IFERROR(VLOOKUP($L450,Insumos!$D$2:$G$518,4,FALSE),"")</f>
        <v/>
      </c>
      <c r="R450" s="475"/>
    </row>
    <row r="451" spans="2:18" x14ac:dyDescent="0.25">
      <c r="B451" s="477" t="str">
        <f>IF(Tabla1[[#This Row],[Código_Actividad]]="","",CONCATENATE(Tabla1[[#This Row],[POA]],".",Tabla1[[#This Row],[SRS]],".",Tabla1[[#This Row],[AREA]],".",Tabla1[[#This Row],[TIPO]]))</f>
        <v/>
      </c>
      <c r="C451" s="477" t="str">
        <f>IF(Tabla1[[#This Row],[Código_Actividad]]="","",'Formulario PPGR1'!#REF!)</f>
        <v/>
      </c>
      <c r="D451" s="477" t="str">
        <f>IF(Tabla1[[#This Row],[Código_Actividad]]="","",'Formulario PPGR1'!#REF!)</f>
        <v/>
      </c>
      <c r="E451" s="477" t="str">
        <f>IF(Tabla1[[#This Row],[Código_Actividad]]="","",'Formulario PPGR1'!#REF!)</f>
        <v/>
      </c>
      <c r="F451" s="477" t="str">
        <f>IF(Tabla1[[#This Row],[Código_Actividad]]="","",'Formulario PPGR1'!#REF!)</f>
        <v/>
      </c>
      <c r="G451" s="386"/>
      <c r="H451" s="418" t="str">
        <f>IFERROR(VLOOKUP(Tabla1[[#This Row],[Código_Actividad]],'Formulario PPGR2'!$H$7:$I$1048576,2,FALSE),"")</f>
        <v/>
      </c>
      <c r="I451" s="453">
        <v>1</v>
      </c>
      <c r="J451" s="388"/>
      <c r="K451" s="451" t="str">
        <f>IFERROR(VLOOKUP($J451,[10]LSIns!$B$5:$C$45,2,FALSE),"")</f>
        <v/>
      </c>
      <c r="L451" s="543"/>
      <c r="M451" s="475" t="str">
        <f>IFERROR(VLOOKUP($L451,Insumos!$D$2:$G$518,2,FALSE),"")</f>
        <v/>
      </c>
      <c r="N451" s="545"/>
      <c r="O451" s="476" t="str">
        <f>IFERROR(VLOOKUP($L451,Insumos!$D$2:$G$518,3,FALSE),"")</f>
        <v/>
      </c>
      <c r="P451" s="476" t="e">
        <f>+Tabla1[[#This Row],[Precio Unitario]]*Tabla1[[#This Row],[Cantidad de Insumos]]</f>
        <v>#VALUE!</v>
      </c>
      <c r="Q451" s="476" t="str">
        <f>IFERROR(VLOOKUP($L451,Insumos!$D$2:$G$518,4,FALSE),"")</f>
        <v/>
      </c>
      <c r="R451" s="475"/>
    </row>
    <row r="452" spans="2:18" x14ac:dyDescent="0.25">
      <c r="B452" s="477" t="str">
        <f>IF(Tabla1[[#This Row],[Código_Actividad]]="","",CONCATENATE(Tabla1[[#This Row],[POA]],".",Tabla1[[#This Row],[SRS]],".",Tabla1[[#This Row],[AREA]],".",Tabla1[[#This Row],[TIPO]]))</f>
        <v/>
      </c>
      <c r="C452" s="477" t="str">
        <f>IF(Tabla1[[#This Row],[Código_Actividad]]="","",'Formulario PPGR1'!#REF!)</f>
        <v/>
      </c>
      <c r="D452" s="477" t="str">
        <f>IF(Tabla1[[#This Row],[Código_Actividad]]="","",'Formulario PPGR1'!#REF!)</f>
        <v/>
      </c>
      <c r="E452" s="477" t="str">
        <f>IF(Tabla1[[#This Row],[Código_Actividad]]="","",'Formulario PPGR1'!#REF!)</f>
        <v/>
      </c>
      <c r="F452" s="477" t="str">
        <f>IF(Tabla1[[#This Row],[Código_Actividad]]="","",'Formulario PPGR1'!#REF!)</f>
        <v/>
      </c>
      <c r="G452" s="386"/>
      <c r="H452" s="418" t="str">
        <f>IFERROR(VLOOKUP(Tabla1[[#This Row],[Código_Actividad]],'Formulario PPGR2'!$H$7:$I$1048576,2,FALSE),"")</f>
        <v/>
      </c>
      <c r="I452" s="453">
        <v>2</v>
      </c>
      <c r="J452" s="388"/>
      <c r="K452" s="451" t="str">
        <f>IFERROR(VLOOKUP($J452,[10]LSIns!$B$5:$C$45,2,FALSE),"")</f>
        <v/>
      </c>
      <c r="L452" s="543"/>
      <c r="M452" s="475" t="str">
        <f>IFERROR(VLOOKUP($L452,Insumos!$D$2:$G$518,2,FALSE),"")</f>
        <v/>
      </c>
      <c r="N452" s="545"/>
      <c r="O452" s="476" t="str">
        <f>IFERROR(VLOOKUP($L452,Insumos!$D$2:$G$518,3,FALSE),"")</f>
        <v/>
      </c>
      <c r="P452" s="476" t="e">
        <f>+Tabla1[[#This Row],[Precio Unitario]]*Tabla1[[#This Row],[Cantidad de Insumos]]</f>
        <v>#VALUE!</v>
      </c>
      <c r="Q452" s="476" t="str">
        <f>IFERROR(VLOOKUP($L452,Insumos!$D$2:$G$518,4,FALSE),"")</f>
        <v/>
      </c>
      <c r="R452" s="475"/>
    </row>
    <row r="453" spans="2:18" x14ac:dyDescent="0.25">
      <c r="B453" s="477" t="str">
        <f>IF(Tabla1[[#This Row],[Código_Actividad]]="","",CONCATENATE(Tabla1[[#This Row],[POA]],".",Tabla1[[#This Row],[SRS]],".",Tabla1[[#This Row],[AREA]],".",Tabla1[[#This Row],[TIPO]]))</f>
        <v/>
      </c>
      <c r="C453" s="477" t="str">
        <f>IF(Tabla1[[#This Row],[Código_Actividad]]="","",'Formulario PPGR1'!#REF!)</f>
        <v/>
      </c>
      <c r="D453" s="477" t="str">
        <f>IF(Tabla1[[#This Row],[Código_Actividad]]="","",'Formulario PPGR1'!#REF!)</f>
        <v/>
      </c>
      <c r="E453" s="477" t="str">
        <f>IF(Tabla1[[#This Row],[Código_Actividad]]="","",'Formulario PPGR1'!#REF!)</f>
        <v/>
      </c>
      <c r="F453" s="477" t="str">
        <f>IF(Tabla1[[#This Row],[Código_Actividad]]="","",'Formulario PPGR1'!#REF!)</f>
        <v/>
      </c>
      <c r="G453" s="386"/>
      <c r="H453" s="418" t="str">
        <f>IFERROR(VLOOKUP(Tabla1[[#This Row],[Código_Actividad]],'Formulario PPGR2'!$H$7:$I$1048576,2,FALSE),"")</f>
        <v/>
      </c>
      <c r="I453" s="453">
        <v>1</v>
      </c>
      <c r="J453" s="388"/>
      <c r="K453" s="451" t="str">
        <f>IFERROR(VLOOKUP($J453,[10]LSIns!$B$5:$C$45,2,FALSE),"")</f>
        <v/>
      </c>
      <c r="L453" s="543"/>
      <c r="M453" s="475" t="str">
        <f>IFERROR(VLOOKUP($L453,Insumos!$D$2:$G$518,2,FALSE),"")</f>
        <v/>
      </c>
      <c r="N453" s="545"/>
      <c r="O453" s="476" t="str">
        <f>IFERROR(VLOOKUP($L453,Insumos!$D$2:$G$518,3,FALSE),"")</f>
        <v/>
      </c>
      <c r="P453" s="476" t="e">
        <f>+Tabla1[[#This Row],[Precio Unitario]]*Tabla1[[#This Row],[Cantidad de Insumos]]</f>
        <v>#VALUE!</v>
      </c>
      <c r="Q453" s="476" t="str">
        <f>IFERROR(VLOOKUP($L453,Insumos!$D$2:$G$518,4,FALSE),"")</f>
        <v/>
      </c>
      <c r="R453" s="475"/>
    </row>
    <row r="454" spans="2:18" x14ac:dyDescent="0.25">
      <c r="B454" s="477" t="str">
        <f>IF(Tabla1[[#This Row],[Código_Actividad]]="","",CONCATENATE(Tabla1[[#This Row],[POA]],".",Tabla1[[#This Row],[SRS]],".",Tabla1[[#This Row],[AREA]],".",Tabla1[[#This Row],[TIPO]]))</f>
        <v/>
      </c>
      <c r="C454" s="477" t="str">
        <f>IF(Tabla1[[#This Row],[Código_Actividad]]="","",'Formulario PPGR1'!#REF!)</f>
        <v/>
      </c>
      <c r="D454" s="477" t="str">
        <f>IF(Tabla1[[#This Row],[Código_Actividad]]="","",'Formulario PPGR1'!#REF!)</f>
        <v/>
      </c>
      <c r="E454" s="477" t="str">
        <f>IF(Tabla1[[#This Row],[Código_Actividad]]="","",'Formulario PPGR1'!#REF!)</f>
        <v/>
      </c>
      <c r="F454" s="477" t="str">
        <f>IF(Tabla1[[#This Row],[Código_Actividad]]="","",'Formulario PPGR1'!#REF!)</f>
        <v/>
      </c>
      <c r="G454" s="386"/>
      <c r="H454" s="418" t="str">
        <f>IFERROR(VLOOKUP(Tabla1[[#This Row],[Código_Actividad]],'Formulario PPGR2'!$H$7:$I$1048576,2,FALSE),"")</f>
        <v/>
      </c>
      <c r="I454" s="453">
        <v>2</v>
      </c>
      <c r="J454" s="388"/>
      <c r="K454" s="451" t="str">
        <f>IFERROR(VLOOKUP($J454,[10]LSIns!$B$5:$C$45,2,FALSE),"")</f>
        <v/>
      </c>
      <c r="L454" s="543"/>
      <c r="M454" s="475" t="str">
        <f>IFERROR(VLOOKUP($L454,Insumos!$D$2:$G$518,2,FALSE),"")</f>
        <v/>
      </c>
      <c r="N454" s="545"/>
      <c r="O454" s="476" t="str">
        <f>IFERROR(VLOOKUP($L454,Insumos!$D$2:$G$518,3,FALSE),"")</f>
        <v/>
      </c>
      <c r="P454" s="476" t="e">
        <f>+Tabla1[[#This Row],[Precio Unitario]]*Tabla1[[#This Row],[Cantidad de Insumos]]</f>
        <v>#VALUE!</v>
      </c>
      <c r="Q454" s="476" t="str">
        <f>IFERROR(VLOOKUP($L454,Insumos!$D$2:$G$518,4,FALSE),"")</f>
        <v/>
      </c>
      <c r="R454" s="475"/>
    </row>
    <row r="455" spans="2:18" x14ac:dyDescent="0.25">
      <c r="B455" s="477" t="str">
        <f>IF(Tabla1[[#This Row],[Código_Actividad]]="","",CONCATENATE(Tabla1[[#This Row],[POA]],".",Tabla1[[#This Row],[SRS]],".",Tabla1[[#This Row],[AREA]],".",Tabla1[[#This Row],[TIPO]]))</f>
        <v/>
      </c>
      <c r="C455" s="477" t="str">
        <f>IF(Tabla1[[#This Row],[Código_Actividad]]="","",'Formulario PPGR1'!#REF!)</f>
        <v/>
      </c>
      <c r="D455" s="477" t="str">
        <f>IF(Tabla1[[#This Row],[Código_Actividad]]="","",'Formulario PPGR1'!#REF!)</f>
        <v/>
      </c>
      <c r="E455" s="477" t="str">
        <f>IF(Tabla1[[#This Row],[Código_Actividad]]="","",'Formulario PPGR1'!#REF!)</f>
        <v/>
      </c>
      <c r="F455" s="477" t="str">
        <f>IF(Tabla1[[#This Row],[Código_Actividad]]="","",'Formulario PPGR1'!#REF!)</f>
        <v/>
      </c>
      <c r="G455" s="386"/>
      <c r="H455" s="418" t="str">
        <f>IFERROR(VLOOKUP(Tabla1[[#This Row],[Código_Actividad]],'Formulario PPGR2'!$H$7:$I$1048576,2,FALSE),"")</f>
        <v/>
      </c>
      <c r="I455" s="453" t="str">
        <f>IFERROR(VLOOKUP([10]!Tabla1[[#This Row],[Código_Actividad]],[10]!Tabla2[[Código]:[Total de Acciones ]],15,FALSE),"")</f>
        <v/>
      </c>
      <c r="J455" s="388"/>
      <c r="K455" s="451" t="str">
        <f>IFERROR(VLOOKUP($J455,[10]LSIns!$B$5:$C$45,2,FALSE),"")</f>
        <v/>
      </c>
      <c r="L455" s="543"/>
      <c r="M455" s="475" t="str">
        <f>IFERROR(VLOOKUP($L455,Insumos!$D$2:$G$518,2,FALSE),"")</f>
        <v/>
      </c>
      <c r="N455" s="545"/>
      <c r="O455" s="476" t="str">
        <f>IFERROR(VLOOKUP($L455,Insumos!$D$2:$G$518,3,FALSE),"")</f>
        <v/>
      </c>
      <c r="P455" s="476" t="e">
        <f>+Tabla1[[#This Row],[Precio Unitario]]*Tabla1[[#This Row],[Cantidad de Insumos]]</f>
        <v>#VALUE!</v>
      </c>
      <c r="Q455" s="476" t="str">
        <f>IFERROR(VLOOKUP($L455,Insumos!$D$2:$G$518,4,FALSE),"")</f>
        <v/>
      </c>
      <c r="R455" s="475"/>
    </row>
    <row r="456" spans="2:18" x14ac:dyDescent="0.25">
      <c r="B456" s="477" t="str">
        <f>IF(Tabla1[[#This Row],[Código_Actividad]]="","",CONCATENATE(Tabla1[[#This Row],[POA]],".",Tabla1[[#This Row],[SRS]],".",Tabla1[[#This Row],[AREA]],".",Tabla1[[#This Row],[TIPO]]))</f>
        <v/>
      </c>
      <c r="C456" s="477" t="str">
        <f>IF(Tabla1[[#This Row],[Código_Actividad]]="","",'Formulario PPGR1'!#REF!)</f>
        <v/>
      </c>
      <c r="D456" s="477" t="str">
        <f>IF(Tabla1[[#This Row],[Código_Actividad]]="","",'Formulario PPGR1'!#REF!)</f>
        <v/>
      </c>
      <c r="E456" s="477" t="str">
        <f>IF(Tabla1[[#This Row],[Código_Actividad]]="","",'Formulario PPGR1'!#REF!)</f>
        <v/>
      </c>
      <c r="F456" s="477" t="str">
        <f>IF(Tabla1[[#This Row],[Código_Actividad]]="","",'Formulario PPGR1'!#REF!)</f>
        <v/>
      </c>
      <c r="G456" s="386"/>
      <c r="H456" s="418" t="str">
        <f>IFERROR(VLOOKUP(Tabla1[[#This Row],[Código_Actividad]],'Formulario PPGR2'!$H$7:$I$1048576,2,FALSE),"")</f>
        <v/>
      </c>
      <c r="I456" s="453">
        <v>8</v>
      </c>
      <c r="J456" s="388"/>
      <c r="K456" s="451" t="str">
        <f>IFERROR(VLOOKUP($J456,[10]LSIns!$B$5:$C$45,2,FALSE),"")</f>
        <v/>
      </c>
      <c r="L456" s="543"/>
      <c r="M456" s="475" t="str">
        <f>IFERROR(VLOOKUP($L456,Insumos!$D$2:$G$518,2,FALSE),"")</f>
        <v/>
      </c>
      <c r="N456" s="545"/>
      <c r="O456" s="476" t="str">
        <f>IFERROR(VLOOKUP($L456,Insumos!$D$2:$G$518,3,FALSE),"")</f>
        <v/>
      </c>
      <c r="P456" s="476" t="e">
        <f>+Tabla1[[#This Row],[Precio Unitario]]*Tabla1[[#This Row],[Cantidad de Insumos]]</f>
        <v>#VALUE!</v>
      </c>
      <c r="Q456" s="476" t="str">
        <f>IFERROR(VLOOKUP($L456,Insumos!$D$2:$G$518,4,FALSE),"")</f>
        <v/>
      </c>
      <c r="R456" s="475"/>
    </row>
    <row r="457" spans="2:18" x14ac:dyDescent="0.25">
      <c r="B457" s="477" t="str">
        <f>IF(Tabla1[[#This Row],[Código_Actividad]]="","",CONCATENATE(Tabla1[[#This Row],[POA]],".",Tabla1[[#This Row],[SRS]],".",Tabla1[[#This Row],[AREA]],".",Tabla1[[#This Row],[TIPO]]))</f>
        <v/>
      </c>
      <c r="C457" s="477" t="str">
        <f>IF(Tabla1[[#This Row],[Código_Actividad]]="","",'Formulario PPGR1'!#REF!)</f>
        <v/>
      </c>
      <c r="D457" s="477" t="str">
        <f>IF(Tabla1[[#This Row],[Código_Actividad]]="","",'Formulario PPGR1'!#REF!)</f>
        <v/>
      </c>
      <c r="E457" s="477" t="str">
        <f>IF(Tabla1[[#This Row],[Código_Actividad]]="","",'Formulario PPGR1'!#REF!)</f>
        <v/>
      </c>
      <c r="F457" s="477" t="str">
        <f>IF(Tabla1[[#This Row],[Código_Actividad]]="","",'Formulario PPGR1'!#REF!)</f>
        <v/>
      </c>
      <c r="G457" s="386"/>
      <c r="H457" s="418" t="str">
        <f>IFERROR(VLOOKUP(Tabla1[[#This Row],[Código_Actividad]],'Formulario PPGR2'!$H$7:$I$1048576,2,FALSE),"")</f>
        <v/>
      </c>
      <c r="I457" s="453">
        <v>8</v>
      </c>
      <c r="J457" s="388"/>
      <c r="K457" s="451" t="str">
        <f>IFERROR(VLOOKUP($J457,[10]LSIns!$B$5:$C$45,2,FALSE),"")</f>
        <v/>
      </c>
      <c r="L457" s="543"/>
      <c r="M457" s="475" t="str">
        <f>IFERROR(VLOOKUP($L457,Insumos!$D$2:$G$518,2,FALSE),"")</f>
        <v/>
      </c>
      <c r="N457" s="545"/>
      <c r="O457" s="476" t="str">
        <f>IFERROR(VLOOKUP($L457,Insumos!$D$2:$G$518,3,FALSE),"")</f>
        <v/>
      </c>
      <c r="P457" s="476" t="e">
        <f>+Tabla1[[#This Row],[Precio Unitario]]*Tabla1[[#This Row],[Cantidad de Insumos]]</f>
        <v>#VALUE!</v>
      </c>
      <c r="Q457" s="476" t="str">
        <f>IFERROR(VLOOKUP($L457,Insumos!$D$2:$G$518,4,FALSE),"")</f>
        <v/>
      </c>
      <c r="R457" s="475"/>
    </row>
    <row r="458" spans="2:18" x14ac:dyDescent="0.25">
      <c r="B458" s="477" t="str">
        <f>IF(Tabla1[[#This Row],[Código_Actividad]]="","",CONCATENATE(Tabla1[[#This Row],[POA]],".",Tabla1[[#This Row],[SRS]],".",Tabla1[[#This Row],[AREA]],".",Tabla1[[#This Row],[TIPO]]))</f>
        <v/>
      </c>
      <c r="C458" s="477" t="str">
        <f>IF(Tabla1[[#This Row],[Código_Actividad]]="","",'Formulario PPGR1'!#REF!)</f>
        <v/>
      </c>
      <c r="D458" s="477" t="str">
        <f>IF(Tabla1[[#This Row],[Código_Actividad]]="","",'Formulario PPGR1'!#REF!)</f>
        <v/>
      </c>
      <c r="E458" s="477" t="str">
        <f>IF(Tabla1[[#This Row],[Código_Actividad]]="","",'Formulario PPGR1'!#REF!)</f>
        <v/>
      </c>
      <c r="F458" s="477" t="str">
        <f>IF(Tabla1[[#This Row],[Código_Actividad]]="","",'Formulario PPGR1'!#REF!)</f>
        <v/>
      </c>
      <c r="G458" s="386"/>
      <c r="H458" s="418" t="str">
        <f>IFERROR(VLOOKUP(Tabla1[[#This Row],[Código_Actividad]],'Formulario PPGR2'!$H$7:$I$1048576,2,FALSE),"")</f>
        <v/>
      </c>
      <c r="I458" s="453">
        <v>8</v>
      </c>
      <c r="J458" s="388"/>
      <c r="K458" s="451" t="str">
        <f>IFERROR(VLOOKUP($J458,[10]LSIns!$B$5:$C$45,2,FALSE),"")</f>
        <v/>
      </c>
      <c r="L458" s="543"/>
      <c r="M458" s="475" t="str">
        <f>IFERROR(VLOOKUP($L458,Insumos!$D$2:$G$518,2,FALSE),"")</f>
        <v/>
      </c>
      <c r="N458" s="545"/>
      <c r="O458" s="476" t="str">
        <f>IFERROR(VLOOKUP($L458,Insumos!$D$2:$G$518,3,FALSE),"")</f>
        <v/>
      </c>
      <c r="P458" s="476" t="e">
        <f>+Tabla1[[#This Row],[Precio Unitario]]*Tabla1[[#This Row],[Cantidad de Insumos]]</f>
        <v>#VALUE!</v>
      </c>
      <c r="Q458" s="476" t="str">
        <f>IFERROR(VLOOKUP($L458,Insumos!$D$2:$G$518,4,FALSE),"")</f>
        <v/>
      </c>
      <c r="R458" s="475"/>
    </row>
    <row r="459" spans="2:18" x14ac:dyDescent="0.25">
      <c r="B459" s="477" t="str">
        <f>IF(Tabla1[[#This Row],[Código_Actividad]]="","",CONCATENATE(Tabla1[[#This Row],[POA]],".",Tabla1[[#This Row],[SRS]],".",Tabla1[[#This Row],[AREA]],".",Tabla1[[#This Row],[TIPO]]))</f>
        <v/>
      </c>
      <c r="C459" s="477" t="str">
        <f>IF(Tabla1[[#This Row],[Código_Actividad]]="","",'Formulario PPGR1'!#REF!)</f>
        <v/>
      </c>
      <c r="D459" s="477" t="str">
        <f>IF(Tabla1[[#This Row],[Código_Actividad]]="","",'Formulario PPGR1'!#REF!)</f>
        <v/>
      </c>
      <c r="E459" s="477" t="str">
        <f>IF(Tabla1[[#This Row],[Código_Actividad]]="","",'Formulario PPGR1'!#REF!)</f>
        <v/>
      </c>
      <c r="F459" s="477" t="str">
        <f>IF(Tabla1[[#This Row],[Código_Actividad]]="","",'Formulario PPGR1'!#REF!)</f>
        <v/>
      </c>
      <c r="G459" s="386"/>
      <c r="H459" s="418" t="str">
        <f>IFERROR(VLOOKUP(Tabla1[[#This Row],[Código_Actividad]],'Formulario PPGR2'!$H$7:$I$1048576,2,FALSE),"")</f>
        <v/>
      </c>
      <c r="I459" s="453">
        <v>8</v>
      </c>
      <c r="J459" s="388"/>
      <c r="K459" s="451" t="str">
        <f>IFERROR(VLOOKUP($J459,[10]LSIns!$B$5:$C$45,2,FALSE),"")</f>
        <v/>
      </c>
      <c r="L459" s="543"/>
      <c r="M459" s="475" t="str">
        <f>IFERROR(VLOOKUP($L459,Insumos!$D$2:$G$518,2,FALSE),"")</f>
        <v/>
      </c>
      <c r="N459" s="545"/>
      <c r="O459" s="476" t="str">
        <f>IFERROR(VLOOKUP($L459,Insumos!$D$2:$G$518,3,FALSE),"")</f>
        <v/>
      </c>
      <c r="P459" s="476" t="e">
        <f>+Tabla1[[#This Row],[Precio Unitario]]*Tabla1[[#This Row],[Cantidad de Insumos]]</f>
        <v>#VALUE!</v>
      </c>
      <c r="Q459" s="476" t="str">
        <f>IFERROR(VLOOKUP($L459,Insumos!$D$2:$G$518,4,FALSE),"")</f>
        <v/>
      </c>
      <c r="R459" s="475"/>
    </row>
    <row r="460" spans="2:18" x14ac:dyDescent="0.25">
      <c r="B460" s="477" t="str">
        <f>IF(Tabla1[[#This Row],[Código_Actividad]]="","",CONCATENATE(Tabla1[[#This Row],[POA]],".",Tabla1[[#This Row],[SRS]],".",Tabla1[[#This Row],[AREA]],".",Tabla1[[#This Row],[TIPO]]))</f>
        <v/>
      </c>
      <c r="C460" s="477" t="str">
        <f>IF(Tabla1[[#This Row],[Código_Actividad]]="","",'Formulario PPGR1'!#REF!)</f>
        <v/>
      </c>
      <c r="D460" s="477" t="str">
        <f>IF(Tabla1[[#This Row],[Código_Actividad]]="","",'Formulario PPGR1'!#REF!)</f>
        <v/>
      </c>
      <c r="E460" s="477" t="str">
        <f>IF(Tabla1[[#This Row],[Código_Actividad]]="","",'Formulario PPGR1'!#REF!)</f>
        <v/>
      </c>
      <c r="F460" s="477" t="str">
        <f>IF(Tabla1[[#This Row],[Código_Actividad]]="","",'Formulario PPGR1'!#REF!)</f>
        <v/>
      </c>
      <c r="G460" s="386"/>
      <c r="H460" s="418" t="str">
        <f>IFERROR(VLOOKUP(Tabla1[[#This Row],[Código_Actividad]],'Formulario PPGR2'!$H$7:$I$1048576,2,FALSE),"")</f>
        <v/>
      </c>
      <c r="I460" s="453">
        <v>9</v>
      </c>
      <c r="J460" s="388"/>
      <c r="K460" s="451" t="s">
        <v>1324</v>
      </c>
      <c r="L460" s="543"/>
      <c r="M460" s="475" t="str">
        <f>IFERROR(VLOOKUP($L460,Insumos!$D$2:$G$518,2,FALSE),"")</f>
        <v/>
      </c>
      <c r="N460" s="545"/>
      <c r="O460" s="476" t="str">
        <f>IFERROR(VLOOKUP($L460,Insumos!$D$2:$G$518,3,FALSE),"")</f>
        <v/>
      </c>
      <c r="P460" s="476" t="e">
        <f>+Tabla1[[#This Row],[Precio Unitario]]*Tabla1[[#This Row],[Cantidad de Insumos]]</f>
        <v>#VALUE!</v>
      </c>
      <c r="Q460" s="476" t="str">
        <f>IFERROR(VLOOKUP($L460,Insumos!$D$2:$G$518,4,FALSE),"")</f>
        <v/>
      </c>
      <c r="R460" s="475"/>
    </row>
    <row r="461" spans="2:18" x14ac:dyDescent="0.25">
      <c r="B461" s="477" t="str">
        <f>IF(Tabla1[[#This Row],[Código_Actividad]]="","",CONCATENATE(Tabla1[[#This Row],[POA]],".",Tabla1[[#This Row],[SRS]],".",Tabla1[[#This Row],[AREA]],".",Tabla1[[#This Row],[TIPO]]))</f>
        <v/>
      </c>
      <c r="C461" s="477" t="str">
        <f>IF(Tabla1[[#This Row],[Código_Actividad]]="","",'Formulario PPGR1'!#REF!)</f>
        <v/>
      </c>
      <c r="D461" s="477" t="str">
        <f>IF(Tabla1[[#This Row],[Código_Actividad]]="","",'Formulario PPGR1'!#REF!)</f>
        <v/>
      </c>
      <c r="E461" s="477" t="str">
        <f>IF(Tabla1[[#This Row],[Código_Actividad]]="","",'Formulario PPGR1'!#REF!)</f>
        <v/>
      </c>
      <c r="F461" s="477" t="str">
        <f>IF(Tabla1[[#This Row],[Código_Actividad]]="","",'Formulario PPGR1'!#REF!)</f>
        <v/>
      </c>
      <c r="G461" s="386"/>
      <c r="H461" s="418" t="str">
        <f>IFERROR(VLOOKUP(Tabla1[[#This Row],[Código_Actividad]],'Formulario PPGR2'!$H$7:$I$1048576,2,FALSE),"")</f>
        <v/>
      </c>
      <c r="I461" s="453">
        <v>9</v>
      </c>
      <c r="J461" s="388"/>
      <c r="K461" s="451" t="s">
        <v>1324</v>
      </c>
      <c r="L461" s="543"/>
      <c r="M461" s="475" t="str">
        <f>IFERROR(VLOOKUP($L461,Insumos!$D$2:$G$518,2,FALSE),"")</f>
        <v/>
      </c>
      <c r="N461" s="545"/>
      <c r="O461" s="476" t="str">
        <f>IFERROR(VLOOKUP($L461,Insumos!$D$2:$G$518,3,FALSE),"")</f>
        <v/>
      </c>
      <c r="P461" s="476" t="e">
        <f>+Tabla1[[#This Row],[Precio Unitario]]*Tabla1[[#This Row],[Cantidad de Insumos]]</f>
        <v>#VALUE!</v>
      </c>
      <c r="Q461" s="476" t="str">
        <f>IFERROR(VLOOKUP($L461,Insumos!$D$2:$G$518,4,FALSE),"")</f>
        <v/>
      </c>
      <c r="R461" s="475"/>
    </row>
    <row r="462" spans="2:18" x14ac:dyDescent="0.25">
      <c r="B462" s="477" t="str">
        <f>IF(Tabla1[[#This Row],[Código_Actividad]]="","",CONCATENATE(Tabla1[[#This Row],[POA]],".",Tabla1[[#This Row],[SRS]],".",Tabla1[[#This Row],[AREA]],".",Tabla1[[#This Row],[TIPO]]))</f>
        <v/>
      </c>
      <c r="C462" s="477" t="str">
        <f>IF(Tabla1[[#This Row],[Código_Actividad]]="","",'Formulario PPGR1'!#REF!)</f>
        <v/>
      </c>
      <c r="D462" s="477" t="str">
        <f>IF(Tabla1[[#This Row],[Código_Actividad]]="","",'Formulario PPGR1'!#REF!)</f>
        <v/>
      </c>
      <c r="E462" s="477" t="str">
        <f>IF(Tabla1[[#This Row],[Código_Actividad]]="","",'Formulario PPGR1'!#REF!)</f>
        <v/>
      </c>
      <c r="F462" s="477" t="str">
        <f>IF(Tabla1[[#This Row],[Código_Actividad]]="","",'Formulario PPGR1'!#REF!)</f>
        <v/>
      </c>
      <c r="G462" s="386"/>
      <c r="H462" s="418" t="str">
        <f>IFERROR(VLOOKUP(Tabla1[[#This Row],[Código_Actividad]],'Formulario PPGR2'!$H$7:$I$1048576,2,FALSE),"")</f>
        <v/>
      </c>
      <c r="I462" s="453">
        <v>9</v>
      </c>
      <c r="J462" s="388"/>
      <c r="K462" s="451" t="s">
        <v>872</v>
      </c>
      <c r="L462" s="543"/>
      <c r="M462" s="475" t="str">
        <f>IFERROR(VLOOKUP($L462,Insumos!$D$2:$G$518,2,FALSE),"")</f>
        <v/>
      </c>
      <c r="N462" s="545"/>
      <c r="O462" s="476" t="str">
        <f>IFERROR(VLOOKUP($L462,Insumos!$D$2:$G$518,3,FALSE),"")</f>
        <v/>
      </c>
      <c r="P462" s="476" t="e">
        <f>+Tabla1[[#This Row],[Precio Unitario]]*Tabla1[[#This Row],[Cantidad de Insumos]]</f>
        <v>#VALUE!</v>
      </c>
      <c r="Q462" s="476" t="str">
        <f>IFERROR(VLOOKUP($L462,Insumos!$D$2:$G$518,4,FALSE),"")</f>
        <v/>
      </c>
      <c r="R462" s="475"/>
    </row>
    <row r="463" spans="2:18" x14ac:dyDescent="0.25">
      <c r="B463" s="477" t="str">
        <f>IF(Tabla1[[#This Row],[Código_Actividad]]="","",CONCATENATE(Tabla1[[#This Row],[POA]],".",Tabla1[[#This Row],[SRS]],".",Tabla1[[#This Row],[AREA]],".",Tabla1[[#This Row],[TIPO]]))</f>
        <v/>
      </c>
      <c r="C463" s="477" t="str">
        <f>IF(Tabla1[[#This Row],[Código_Actividad]]="","",'Formulario PPGR1'!#REF!)</f>
        <v/>
      </c>
      <c r="D463" s="477" t="str">
        <f>IF(Tabla1[[#This Row],[Código_Actividad]]="","",'Formulario PPGR1'!#REF!)</f>
        <v/>
      </c>
      <c r="E463" s="477" t="str">
        <f>IF(Tabla1[[#This Row],[Código_Actividad]]="","",'Formulario PPGR1'!#REF!)</f>
        <v/>
      </c>
      <c r="F463" s="477" t="str">
        <f>IF(Tabla1[[#This Row],[Código_Actividad]]="","",'Formulario PPGR1'!#REF!)</f>
        <v/>
      </c>
      <c r="G463" s="386"/>
      <c r="H463" s="418" t="str">
        <f>IFERROR(VLOOKUP(Tabla1[[#This Row],[Código_Actividad]],'Formulario PPGR2'!$H$7:$I$1048576,2,FALSE),"")</f>
        <v/>
      </c>
      <c r="I463" s="453">
        <v>9</v>
      </c>
      <c r="J463" s="388"/>
      <c r="K463" s="451" t="s">
        <v>1013</v>
      </c>
      <c r="L463" s="543"/>
      <c r="M463" s="475" t="str">
        <f>IFERROR(VLOOKUP($L463,Insumos!$D$2:$G$518,2,FALSE),"")</f>
        <v/>
      </c>
      <c r="N463" s="545"/>
      <c r="O463" s="476" t="str">
        <f>IFERROR(VLOOKUP($L463,Insumos!$D$2:$G$518,3,FALSE),"")</f>
        <v/>
      </c>
      <c r="P463" s="476" t="e">
        <f>+Tabla1[[#This Row],[Precio Unitario]]*Tabla1[[#This Row],[Cantidad de Insumos]]</f>
        <v>#VALUE!</v>
      </c>
      <c r="Q463" s="476" t="str">
        <f>IFERROR(VLOOKUP($L463,Insumos!$D$2:$G$518,4,FALSE),"")</f>
        <v/>
      </c>
      <c r="R463" s="475"/>
    </row>
    <row r="464" spans="2:18" x14ac:dyDescent="0.25">
      <c r="B464" s="477" t="str">
        <f>IF(Tabla1[[#This Row],[Código_Actividad]]="","",CONCATENATE(Tabla1[[#This Row],[POA]],".",Tabla1[[#This Row],[SRS]],".",Tabla1[[#This Row],[AREA]],".",Tabla1[[#This Row],[TIPO]]))</f>
        <v/>
      </c>
      <c r="C464" s="477" t="str">
        <f>IF(Tabla1[[#This Row],[Código_Actividad]]="","",'Formulario PPGR1'!#REF!)</f>
        <v/>
      </c>
      <c r="D464" s="477" t="str">
        <f>IF(Tabla1[[#This Row],[Código_Actividad]]="","",'Formulario PPGR1'!#REF!)</f>
        <v/>
      </c>
      <c r="E464" s="477" t="str">
        <f>IF(Tabla1[[#This Row],[Código_Actividad]]="","",'Formulario PPGR1'!#REF!)</f>
        <v/>
      </c>
      <c r="F464" s="477" t="str">
        <f>IF(Tabla1[[#This Row],[Código_Actividad]]="","",'Formulario PPGR1'!#REF!)</f>
        <v/>
      </c>
      <c r="G464" s="386"/>
      <c r="H464" s="418" t="str">
        <f>IFERROR(VLOOKUP(Tabla1[[#This Row],[Código_Actividad]],'Formulario PPGR2'!$H$7:$I$1048576,2,FALSE),"")</f>
        <v/>
      </c>
      <c r="I464" s="453">
        <v>9</v>
      </c>
      <c r="J464" s="388"/>
      <c r="K464" s="451" t="s">
        <v>714</v>
      </c>
      <c r="L464" s="543"/>
      <c r="M464" s="475" t="str">
        <f>IFERROR(VLOOKUP($L464,Insumos!$D$2:$G$518,2,FALSE),"")</f>
        <v/>
      </c>
      <c r="N464" s="545"/>
      <c r="O464" s="476" t="str">
        <f>IFERROR(VLOOKUP($L464,Insumos!$D$2:$G$518,3,FALSE),"")</f>
        <v/>
      </c>
      <c r="P464" s="476" t="e">
        <f>+Tabla1[[#This Row],[Precio Unitario]]*Tabla1[[#This Row],[Cantidad de Insumos]]</f>
        <v>#VALUE!</v>
      </c>
      <c r="Q464" s="476" t="str">
        <f>IFERROR(VLOOKUP($L464,Insumos!$D$2:$G$518,4,FALSE),"")</f>
        <v/>
      </c>
      <c r="R464" s="475"/>
    </row>
    <row r="465" spans="2:18" x14ac:dyDescent="0.25">
      <c r="B465" s="477" t="str">
        <f>IF(Tabla1[[#This Row],[Código_Actividad]]="","",CONCATENATE(Tabla1[[#This Row],[POA]],".",Tabla1[[#This Row],[SRS]],".",Tabla1[[#This Row],[AREA]],".",Tabla1[[#This Row],[TIPO]]))</f>
        <v/>
      </c>
      <c r="C465" s="477" t="str">
        <f>IF(Tabla1[[#This Row],[Código_Actividad]]="","",'Formulario PPGR1'!#REF!)</f>
        <v/>
      </c>
      <c r="D465" s="477" t="str">
        <f>IF(Tabla1[[#This Row],[Código_Actividad]]="","",'Formulario PPGR1'!#REF!)</f>
        <v/>
      </c>
      <c r="E465" s="477" t="str">
        <f>IF(Tabla1[[#This Row],[Código_Actividad]]="","",'Formulario PPGR1'!#REF!)</f>
        <v/>
      </c>
      <c r="F465" s="477" t="str">
        <f>IF(Tabla1[[#This Row],[Código_Actividad]]="","",'Formulario PPGR1'!#REF!)</f>
        <v/>
      </c>
      <c r="G465" s="386"/>
      <c r="H465" s="418" t="str">
        <f>IFERROR(VLOOKUP(Tabla1[[#This Row],[Código_Actividad]],'Formulario PPGR2'!$H$7:$I$1048576,2,FALSE),"")</f>
        <v/>
      </c>
      <c r="I465" s="453">
        <v>9</v>
      </c>
      <c r="J465" s="388"/>
      <c r="K465" s="451" t="s">
        <v>714</v>
      </c>
      <c r="L465" s="543"/>
      <c r="M465" s="475" t="str">
        <f>IFERROR(VLOOKUP($L465,Insumos!$D$2:$G$518,2,FALSE),"")</f>
        <v/>
      </c>
      <c r="N465" s="545"/>
      <c r="O465" s="476" t="str">
        <f>IFERROR(VLOOKUP($L465,Insumos!$D$2:$G$518,3,FALSE),"")</f>
        <v/>
      </c>
      <c r="P465" s="476" t="e">
        <f>+Tabla1[[#This Row],[Precio Unitario]]*Tabla1[[#This Row],[Cantidad de Insumos]]</f>
        <v>#VALUE!</v>
      </c>
      <c r="Q465" s="476" t="str">
        <f>IFERROR(VLOOKUP($L465,Insumos!$D$2:$G$518,4,FALSE),"")</f>
        <v/>
      </c>
      <c r="R465" s="475"/>
    </row>
    <row r="466" spans="2:18" x14ac:dyDescent="0.25">
      <c r="B466" s="477" t="str">
        <f>IF(Tabla1[[#This Row],[Código_Actividad]]="","",CONCATENATE(Tabla1[[#This Row],[POA]],".",Tabla1[[#This Row],[SRS]],".",Tabla1[[#This Row],[AREA]],".",Tabla1[[#This Row],[TIPO]]))</f>
        <v/>
      </c>
      <c r="C466" s="477" t="str">
        <f>IF(Tabla1[[#This Row],[Código_Actividad]]="","",'Formulario PPGR1'!#REF!)</f>
        <v/>
      </c>
      <c r="D466" s="477" t="str">
        <f>IF(Tabla1[[#This Row],[Código_Actividad]]="","",'Formulario PPGR1'!#REF!)</f>
        <v/>
      </c>
      <c r="E466" s="477" t="str">
        <f>IF(Tabla1[[#This Row],[Código_Actividad]]="","",'Formulario PPGR1'!#REF!)</f>
        <v/>
      </c>
      <c r="F466" s="477" t="str">
        <f>IF(Tabla1[[#This Row],[Código_Actividad]]="","",'Formulario PPGR1'!#REF!)</f>
        <v/>
      </c>
      <c r="G466" s="386"/>
      <c r="H466" s="418" t="str">
        <f>IFERROR(VLOOKUP(Tabla1[[#This Row],[Código_Actividad]],'Formulario PPGR2'!$H$7:$I$1048576,2,FALSE),"")</f>
        <v/>
      </c>
      <c r="I466" s="453">
        <v>9</v>
      </c>
      <c r="J466" s="388"/>
      <c r="K466" s="451" t="s">
        <v>867</v>
      </c>
      <c r="L466" s="543"/>
      <c r="M466" s="475" t="str">
        <f>IFERROR(VLOOKUP($L466,Insumos!$D$2:$G$518,2,FALSE),"")</f>
        <v/>
      </c>
      <c r="N466" s="545"/>
      <c r="O466" s="476" t="str">
        <f>IFERROR(VLOOKUP($L466,Insumos!$D$2:$G$518,3,FALSE),"")</f>
        <v/>
      </c>
      <c r="P466" s="476" t="e">
        <f>+Tabla1[[#This Row],[Precio Unitario]]*Tabla1[[#This Row],[Cantidad de Insumos]]</f>
        <v>#VALUE!</v>
      </c>
      <c r="Q466" s="476" t="str">
        <f>IFERROR(VLOOKUP($L466,Insumos!$D$2:$G$518,4,FALSE),"")</f>
        <v/>
      </c>
      <c r="R466" s="475"/>
    </row>
    <row r="467" spans="2:18" x14ac:dyDescent="0.25">
      <c r="B467" s="477" t="str">
        <f>IF(Tabla1[[#This Row],[Código_Actividad]]="","",CONCATENATE(Tabla1[[#This Row],[POA]],".",Tabla1[[#This Row],[SRS]],".",Tabla1[[#This Row],[AREA]],".",Tabla1[[#This Row],[TIPO]]))</f>
        <v/>
      </c>
      <c r="C467" s="477" t="str">
        <f>IF(Tabla1[[#This Row],[Código_Actividad]]="","",'Formulario PPGR1'!#REF!)</f>
        <v/>
      </c>
      <c r="D467" s="477" t="str">
        <f>IF(Tabla1[[#This Row],[Código_Actividad]]="","",'Formulario PPGR1'!#REF!)</f>
        <v/>
      </c>
      <c r="E467" s="477" t="str">
        <f>IF(Tabla1[[#This Row],[Código_Actividad]]="","",'Formulario PPGR1'!#REF!)</f>
        <v/>
      </c>
      <c r="F467" s="477" t="str">
        <f>IF(Tabla1[[#This Row],[Código_Actividad]]="","",'Formulario PPGR1'!#REF!)</f>
        <v/>
      </c>
      <c r="G467" s="386"/>
      <c r="H467" s="418" t="str">
        <f>IFERROR(VLOOKUP(Tabla1[[#This Row],[Código_Actividad]],'Formulario PPGR2'!$H$7:$I$1048576,2,FALSE),"")</f>
        <v/>
      </c>
      <c r="I467" s="453">
        <v>9</v>
      </c>
      <c r="J467" s="388"/>
      <c r="K467" s="451" t="s">
        <v>1034</v>
      </c>
      <c r="L467" s="543"/>
      <c r="M467" s="475" t="str">
        <f>IFERROR(VLOOKUP($L467,Insumos!$D$2:$G$518,2,FALSE),"")</f>
        <v/>
      </c>
      <c r="N467" s="545"/>
      <c r="O467" s="476" t="str">
        <f>IFERROR(VLOOKUP($L467,Insumos!$D$2:$G$518,3,FALSE),"")</f>
        <v/>
      </c>
      <c r="P467" s="476" t="e">
        <f>+Tabla1[[#This Row],[Precio Unitario]]*Tabla1[[#This Row],[Cantidad de Insumos]]</f>
        <v>#VALUE!</v>
      </c>
      <c r="Q467" s="476" t="str">
        <f>IFERROR(VLOOKUP($L467,Insumos!$D$2:$G$518,4,FALSE),"")</f>
        <v/>
      </c>
      <c r="R467" s="475"/>
    </row>
    <row r="468" spans="2:18" x14ac:dyDescent="0.25">
      <c r="B468" s="477" t="str">
        <f>IF(Tabla1[[#This Row],[Código_Actividad]]="","",CONCATENATE(Tabla1[[#This Row],[POA]],".",Tabla1[[#This Row],[SRS]],".",Tabla1[[#This Row],[AREA]],".",Tabla1[[#This Row],[TIPO]]))</f>
        <v/>
      </c>
      <c r="C468" s="477" t="str">
        <f>IF(Tabla1[[#This Row],[Código_Actividad]]="","",'Formulario PPGR1'!#REF!)</f>
        <v/>
      </c>
      <c r="D468" s="477" t="str">
        <f>IF(Tabla1[[#This Row],[Código_Actividad]]="","",'Formulario PPGR1'!#REF!)</f>
        <v/>
      </c>
      <c r="E468" s="477" t="str">
        <f>IF(Tabla1[[#This Row],[Código_Actividad]]="","",'Formulario PPGR1'!#REF!)</f>
        <v/>
      </c>
      <c r="F468" s="477" t="str">
        <f>IF(Tabla1[[#This Row],[Código_Actividad]]="","",'Formulario PPGR1'!#REF!)</f>
        <v/>
      </c>
      <c r="G468" s="386"/>
      <c r="H468" s="418" t="str">
        <f>IFERROR(VLOOKUP(Tabla1[[#This Row],[Código_Actividad]],'Formulario PPGR2'!$H$7:$I$1048576,2,FALSE),"")</f>
        <v/>
      </c>
      <c r="I468" s="453">
        <v>9</v>
      </c>
      <c r="J468" s="388"/>
      <c r="K468" s="451" t="s">
        <v>1034</v>
      </c>
      <c r="L468" s="543"/>
      <c r="M468" s="475" t="str">
        <f>IFERROR(VLOOKUP($L468,Insumos!$D$2:$G$518,2,FALSE),"")</f>
        <v/>
      </c>
      <c r="N468" s="545"/>
      <c r="O468" s="476" t="str">
        <f>IFERROR(VLOOKUP($L468,Insumos!$D$2:$G$518,3,FALSE),"")</f>
        <v/>
      </c>
      <c r="P468" s="476" t="e">
        <f>+Tabla1[[#This Row],[Precio Unitario]]*Tabla1[[#This Row],[Cantidad de Insumos]]</f>
        <v>#VALUE!</v>
      </c>
      <c r="Q468" s="476" t="str">
        <f>IFERROR(VLOOKUP($L468,Insumos!$D$2:$G$518,4,FALSE),"")</f>
        <v/>
      </c>
      <c r="R468" s="475"/>
    </row>
    <row r="469" spans="2:18" x14ac:dyDescent="0.25">
      <c r="B469" s="477" t="str">
        <f>IF(Tabla1[[#This Row],[Código_Actividad]]="","",CONCATENATE(Tabla1[[#This Row],[POA]],".",Tabla1[[#This Row],[SRS]],".",Tabla1[[#This Row],[AREA]],".",Tabla1[[#This Row],[TIPO]]))</f>
        <v/>
      </c>
      <c r="C469" s="477" t="str">
        <f>IF(Tabla1[[#This Row],[Código_Actividad]]="","",'Formulario PPGR1'!#REF!)</f>
        <v/>
      </c>
      <c r="D469" s="477" t="str">
        <f>IF(Tabla1[[#This Row],[Código_Actividad]]="","",'Formulario PPGR1'!#REF!)</f>
        <v/>
      </c>
      <c r="E469" s="477" t="str">
        <f>IF(Tabla1[[#This Row],[Código_Actividad]]="","",'Formulario PPGR1'!#REF!)</f>
        <v/>
      </c>
      <c r="F469" s="477" t="str">
        <f>IF(Tabla1[[#This Row],[Código_Actividad]]="","",'Formulario PPGR1'!#REF!)</f>
        <v/>
      </c>
      <c r="G469" s="386"/>
      <c r="H469" s="418" t="str">
        <f>IFERROR(VLOOKUP(Tabla1[[#This Row],[Código_Actividad]],'Formulario PPGR2'!$H$7:$I$1048576,2,FALSE),"")</f>
        <v/>
      </c>
      <c r="I469" s="453">
        <v>1</v>
      </c>
      <c r="J469" s="388"/>
      <c r="K469" s="451" t="s">
        <v>1128</v>
      </c>
      <c r="L469" s="543"/>
      <c r="M469" s="475" t="str">
        <f>IFERROR(VLOOKUP($L469,Insumos!$D$2:$G$518,2,FALSE),"")</f>
        <v/>
      </c>
      <c r="N469" s="545"/>
      <c r="O469" s="476" t="str">
        <f>IFERROR(VLOOKUP($L469,Insumos!$D$2:$G$518,3,FALSE),"")</f>
        <v/>
      </c>
      <c r="P469" s="476" t="e">
        <f>+Tabla1[[#This Row],[Precio Unitario]]*Tabla1[[#This Row],[Cantidad de Insumos]]</f>
        <v>#VALUE!</v>
      </c>
      <c r="Q469" s="476" t="str">
        <f>IFERROR(VLOOKUP($L469,Insumos!$D$2:$G$518,4,FALSE),"")</f>
        <v/>
      </c>
      <c r="R469" s="475"/>
    </row>
    <row r="470" spans="2:18" x14ac:dyDescent="0.25">
      <c r="B470" s="477" t="str">
        <f>IF(Tabla1[[#This Row],[Código_Actividad]]="","",CONCATENATE(Tabla1[[#This Row],[POA]],".",Tabla1[[#This Row],[SRS]],".",Tabla1[[#This Row],[AREA]],".",Tabla1[[#This Row],[TIPO]]))</f>
        <v/>
      </c>
      <c r="C470" s="477" t="str">
        <f>IF(Tabla1[[#This Row],[Código_Actividad]]="","",'Formulario PPGR1'!#REF!)</f>
        <v/>
      </c>
      <c r="D470" s="477" t="str">
        <f>IF(Tabla1[[#This Row],[Código_Actividad]]="","",'Formulario PPGR1'!#REF!)</f>
        <v/>
      </c>
      <c r="E470" s="477" t="str">
        <f>IF(Tabla1[[#This Row],[Código_Actividad]]="","",'Formulario PPGR1'!#REF!)</f>
        <v/>
      </c>
      <c r="F470" s="477" t="str">
        <f>IF(Tabla1[[#This Row],[Código_Actividad]]="","",'Formulario PPGR1'!#REF!)</f>
        <v/>
      </c>
      <c r="G470" s="386"/>
      <c r="H470" s="418" t="str">
        <f>IFERROR(VLOOKUP(Tabla1[[#This Row],[Código_Actividad]],'Formulario PPGR2'!$H$7:$I$1048576,2,FALSE),"")</f>
        <v/>
      </c>
      <c r="I470" s="453">
        <v>1</v>
      </c>
      <c r="J470" s="388"/>
      <c r="K470" s="451" t="s">
        <v>1034</v>
      </c>
      <c r="L470" s="543"/>
      <c r="M470" s="475" t="str">
        <f>IFERROR(VLOOKUP($L470,Insumos!$D$2:$G$518,2,FALSE),"")</f>
        <v/>
      </c>
      <c r="N470" s="545"/>
      <c r="O470" s="476" t="str">
        <f>IFERROR(VLOOKUP($L470,Insumos!$D$2:$G$518,3,FALSE),"")</f>
        <v/>
      </c>
      <c r="P470" s="476" t="e">
        <f>+Tabla1[[#This Row],[Precio Unitario]]*Tabla1[[#This Row],[Cantidad de Insumos]]</f>
        <v>#VALUE!</v>
      </c>
      <c r="Q470" s="476" t="str">
        <f>IFERROR(VLOOKUP($L470,Insumos!$D$2:$G$518,4,FALSE),"")</f>
        <v/>
      </c>
      <c r="R470" s="475"/>
    </row>
    <row r="471" spans="2:18" x14ac:dyDescent="0.25">
      <c r="B471" s="477" t="str">
        <f>IF(Tabla1[[#This Row],[Código_Actividad]]="","",CONCATENATE(Tabla1[[#This Row],[POA]],".",Tabla1[[#This Row],[SRS]],".",Tabla1[[#This Row],[AREA]],".",Tabla1[[#This Row],[TIPO]]))</f>
        <v/>
      </c>
      <c r="C471" s="477" t="str">
        <f>IF(Tabla1[[#This Row],[Código_Actividad]]="","",'Formulario PPGR1'!#REF!)</f>
        <v/>
      </c>
      <c r="D471" s="477" t="str">
        <f>IF(Tabla1[[#This Row],[Código_Actividad]]="","",'Formulario PPGR1'!#REF!)</f>
        <v/>
      </c>
      <c r="E471" s="477" t="str">
        <f>IF(Tabla1[[#This Row],[Código_Actividad]]="","",'Formulario PPGR1'!#REF!)</f>
        <v/>
      </c>
      <c r="F471" s="477" t="str">
        <f>IF(Tabla1[[#This Row],[Código_Actividad]]="","",'Formulario PPGR1'!#REF!)</f>
        <v/>
      </c>
      <c r="G471" s="386"/>
      <c r="H471" s="418" t="str">
        <f>IFERROR(VLOOKUP(Tabla1[[#This Row],[Código_Actividad]],'Formulario PPGR2'!$H$7:$I$1048576,2,FALSE),"")</f>
        <v/>
      </c>
      <c r="I471" s="453">
        <v>1</v>
      </c>
      <c r="J471" s="388"/>
      <c r="K471" s="451" t="s">
        <v>1034</v>
      </c>
      <c r="L471" s="543"/>
      <c r="M471" s="475" t="str">
        <f>IFERROR(VLOOKUP($L471,Insumos!$D$2:$G$518,2,FALSE),"")</f>
        <v/>
      </c>
      <c r="N471" s="545"/>
      <c r="O471" s="476" t="str">
        <f>IFERROR(VLOOKUP($L471,Insumos!$D$2:$G$518,3,FALSE),"")</f>
        <v/>
      </c>
      <c r="P471" s="476" t="e">
        <f>+Tabla1[[#This Row],[Precio Unitario]]*Tabla1[[#This Row],[Cantidad de Insumos]]</f>
        <v>#VALUE!</v>
      </c>
      <c r="Q471" s="476" t="str">
        <f>IFERROR(VLOOKUP($L471,Insumos!$D$2:$G$518,4,FALSE),"")</f>
        <v/>
      </c>
      <c r="R471" s="475"/>
    </row>
    <row r="472" spans="2:18" x14ac:dyDescent="0.25">
      <c r="B472" s="477" t="str">
        <f>IF(Tabla1[[#This Row],[Código_Actividad]]="","",CONCATENATE(Tabla1[[#This Row],[POA]],".",Tabla1[[#This Row],[SRS]],".",Tabla1[[#This Row],[AREA]],".",Tabla1[[#This Row],[TIPO]]))</f>
        <v/>
      </c>
      <c r="C472" s="477" t="str">
        <f>IF(Tabla1[[#This Row],[Código_Actividad]]="","",'Formulario PPGR1'!#REF!)</f>
        <v/>
      </c>
      <c r="D472" s="477" t="str">
        <f>IF(Tabla1[[#This Row],[Código_Actividad]]="","",'Formulario PPGR1'!#REF!)</f>
        <v/>
      </c>
      <c r="E472" s="477" t="str">
        <f>IF(Tabla1[[#This Row],[Código_Actividad]]="","",'Formulario PPGR1'!#REF!)</f>
        <v/>
      </c>
      <c r="F472" s="477" t="str">
        <f>IF(Tabla1[[#This Row],[Código_Actividad]]="","",'Formulario PPGR1'!#REF!)</f>
        <v/>
      </c>
      <c r="G472" s="386"/>
      <c r="H472" s="418" t="str">
        <f>IFERROR(VLOOKUP(Tabla1[[#This Row],[Código_Actividad]],'Formulario PPGR2'!$H$7:$I$1048576,2,FALSE),"")</f>
        <v/>
      </c>
      <c r="I472" s="453">
        <v>1</v>
      </c>
      <c r="J472" s="388"/>
      <c r="K472" s="451" t="s">
        <v>714</v>
      </c>
      <c r="L472" s="543"/>
      <c r="M472" s="475" t="str">
        <f>IFERROR(VLOOKUP($L472,Insumos!$D$2:$G$518,2,FALSE),"")</f>
        <v/>
      </c>
      <c r="N472" s="545"/>
      <c r="O472" s="476" t="str">
        <f>IFERROR(VLOOKUP($L472,Insumos!$D$2:$G$518,3,FALSE),"")</f>
        <v/>
      </c>
      <c r="P472" s="476" t="e">
        <f>+Tabla1[[#This Row],[Precio Unitario]]*Tabla1[[#This Row],[Cantidad de Insumos]]</f>
        <v>#VALUE!</v>
      </c>
      <c r="Q472" s="476" t="str">
        <f>IFERROR(VLOOKUP($L472,Insumos!$D$2:$G$518,4,FALSE),"")</f>
        <v/>
      </c>
      <c r="R472" s="475"/>
    </row>
    <row r="473" spans="2:18" x14ac:dyDescent="0.25">
      <c r="B473" s="477" t="str">
        <f>IF(Tabla1[[#This Row],[Código_Actividad]]="","",CONCATENATE(Tabla1[[#This Row],[POA]],".",Tabla1[[#This Row],[SRS]],".",Tabla1[[#This Row],[AREA]],".",Tabla1[[#This Row],[TIPO]]))</f>
        <v/>
      </c>
      <c r="C473" s="477" t="str">
        <f>IF(Tabla1[[#This Row],[Código_Actividad]]="","",'Formulario PPGR1'!#REF!)</f>
        <v/>
      </c>
      <c r="D473" s="477" t="str">
        <f>IF(Tabla1[[#This Row],[Código_Actividad]]="","",'Formulario PPGR1'!#REF!)</f>
        <v/>
      </c>
      <c r="E473" s="477" t="str">
        <f>IF(Tabla1[[#This Row],[Código_Actividad]]="","",'Formulario PPGR1'!#REF!)</f>
        <v/>
      </c>
      <c r="F473" s="477" t="str">
        <f>IF(Tabla1[[#This Row],[Código_Actividad]]="","",'Formulario PPGR1'!#REF!)</f>
        <v/>
      </c>
      <c r="G473" s="386"/>
      <c r="H473" s="418" t="str">
        <f>IFERROR(VLOOKUP(Tabla1[[#This Row],[Código_Actividad]],'Formulario PPGR2'!$H$7:$I$1048576,2,FALSE),"")</f>
        <v/>
      </c>
      <c r="I473" s="453">
        <v>1</v>
      </c>
      <c r="J473" s="388"/>
      <c r="K473" s="451" t="s">
        <v>714</v>
      </c>
      <c r="L473" s="543"/>
      <c r="M473" s="475" t="str">
        <f>IFERROR(VLOOKUP($L473,Insumos!$D$2:$G$518,2,FALSE),"")</f>
        <v/>
      </c>
      <c r="N473" s="545"/>
      <c r="O473" s="476" t="str">
        <f>IFERROR(VLOOKUP($L473,Insumos!$D$2:$G$518,3,FALSE),"")</f>
        <v/>
      </c>
      <c r="P473" s="476" t="e">
        <f>+Tabla1[[#This Row],[Precio Unitario]]*Tabla1[[#This Row],[Cantidad de Insumos]]</f>
        <v>#VALUE!</v>
      </c>
      <c r="Q473" s="476" t="str">
        <f>IFERROR(VLOOKUP($L473,Insumos!$D$2:$G$518,4,FALSE),"")</f>
        <v/>
      </c>
      <c r="R473" s="475"/>
    </row>
    <row r="474" spans="2:18" x14ac:dyDescent="0.25">
      <c r="B474" s="477" t="str">
        <f>IF(Tabla1[[#This Row],[Código_Actividad]]="","",CONCATENATE(Tabla1[[#This Row],[POA]],".",Tabla1[[#This Row],[SRS]],".",Tabla1[[#This Row],[AREA]],".",Tabla1[[#This Row],[TIPO]]))</f>
        <v/>
      </c>
      <c r="C474" s="477" t="str">
        <f>IF(Tabla1[[#This Row],[Código_Actividad]]="","",'Formulario PPGR1'!#REF!)</f>
        <v/>
      </c>
      <c r="D474" s="477" t="str">
        <f>IF(Tabla1[[#This Row],[Código_Actividad]]="","",'Formulario PPGR1'!#REF!)</f>
        <v/>
      </c>
      <c r="E474" s="477" t="str">
        <f>IF(Tabla1[[#This Row],[Código_Actividad]]="","",'Formulario PPGR1'!#REF!)</f>
        <v/>
      </c>
      <c r="F474" s="477" t="str">
        <f>IF(Tabla1[[#This Row],[Código_Actividad]]="","",'Formulario PPGR1'!#REF!)</f>
        <v/>
      </c>
      <c r="G474" s="386"/>
      <c r="H474" s="418" t="str">
        <f>IFERROR(VLOOKUP(Tabla1[[#This Row],[Código_Actividad]],'Formulario PPGR2'!$H$7:$I$1048576,2,FALSE),"")</f>
        <v/>
      </c>
      <c r="I474" s="453">
        <v>1</v>
      </c>
      <c r="J474" s="388"/>
      <c r="K474" s="451" t="str">
        <f>IFERROR(VLOOKUP($J474,[10]LSIns!$B$5:$C$45,2,FALSE),"")</f>
        <v/>
      </c>
      <c r="L474" s="543"/>
      <c r="M474" s="475" t="str">
        <f>IFERROR(VLOOKUP($L474,Insumos!$D$2:$G$518,2,FALSE),"")</f>
        <v/>
      </c>
      <c r="N474" s="545"/>
      <c r="O474" s="476" t="str">
        <f>IFERROR(VLOOKUP($L474,Insumos!$D$2:$G$518,3,FALSE),"")</f>
        <v/>
      </c>
      <c r="P474" s="476" t="e">
        <f>+Tabla1[[#This Row],[Precio Unitario]]*Tabla1[[#This Row],[Cantidad de Insumos]]</f>
        <v>#VALUE!</v>
      </c>
      <c r="Q474" s="476" t="str">
        <f>IFERROR(VLOOKUP($L474,Insumos!$D$2:$G$518,4,FALSE),"")</f>
        <v/>
      </c>
      <c r="R474" s="475"/>
    </row>
    <row r="475" spans="2:18" x14ac:dyDescent="0.25">
      <c r="B475" s="477" t="str">
        <f>IF(Tabla1[[#This Row],[Código_Actividad]]="","",CONCATENATE(Tabla1[[#This Row],[POA]],".",Tabla1[[#This Row],[SRS]],".",Tabla1[[#This Row],[AREA]],".",Tabla1[[#This Row],[TIPO]]))</f>
        <v/>
      </c>
      <c r="C475" s="477" t="str">
        <f>IF(Tabla1[[#This Row],[Código_Actividad]]="","",'Formulario PPGR1'!#REF!)</f>
        <v/>
      </c>
      <c r="D475" s="477" t="str">
        <f>IF(Tabla1[[#This Row],[Código_Actividad]]="","",'Formulario PPGR1'!#REF!)</f>
        <v/>
      </c>
      <c r="E475" s="477" t="str">
        <f>IF(Tabla1[[#This Row],[Código_Actividad]]="","",'Formulario PPGR1'!#REF!)</f>
        <v/>
      </c>
      <c r="F475" s="477" t="str">
        <f>IF(Tabla1[[#This Row],[Código_Actividad]]="","",'Formulario PPGR1'!#REF!)</f>
        <v/>
      </c>
      <c r="G475" s="386"/>
      <c r="H475" s="418" t="str">
        <f>IFERROR(VLOOKUP(Tabla1[[#This Row],[Código_Actividad]],'Formulario PPGR2'!$H$7:$I$1048576,2,FALSE),"")</f>
        <v/>
      </c>
      <c r="I475" s="453">
        <v>1</v>
      </c>
      <c r="J475" s="388"/>
      <c r="K475" s="451" t="s">
        <v>1154</v>
      </c>
      <c r="L475" s="543"/>
      <c r="M475" s="475" t="str">
        <f>IFERROR(VLOOKUP($L475,Insumos!$D$2:$G$518,2,FALSE),"")</f>
        <v/>
      </c>
      <c r="N475" s="545"/>
      <c r="O475" s="476" t="str">
        <f>IFERROR(VLOOKUP($L475,Insumos!$D$2:$G$518,3,FALSE),"")</f>
        <v/>
      </c>
      <c r="P475" s="476" t="e">
        <f>+Tabla1[[#This Row],[Precio Unitario]]*Tabla1[[#This Row],[Cantidad de Insumos]]</f>
        <v>#VALUE!</v>
      </c>
      <c r="Q475" s="476" t="str">
        <f>IFERROR(VLOOKUP($L475,Insumos!$D$2:$G$518,4,FALSE),"")</f>
        <v/>
      </c>
      <c r="R475" s="475"/>
    </row>
    <row r="476" spans="2:18" x14ac:dyDescent="0.25">
      <c r="B476" s="477" t="str">
        <f>IF(Tabla1[[#This Row],[Código_Actividad]]="","",CONCATENATE(Tabla1[[#This Row],[POA]],".",Tabla1[[#This Row],[SRS]],".",Tabla1[[#This Row],[AREA]],".",Tabla1[[#This Row],[TIPO]]))</f>
        <v/>
      </c>
      <c r="C476" s="477" t="str">
        <f>IF(Tabla1[[#This Row],[Código_Actividad]]="","",'Formulario PPGR1'!#REF!)</f>
        <v/>
      </c>
      <c r="D476" s="477" t="str">
        <f>IF(Tabla1[[#This Row],[Código_Actividad]]="","",'Formulario PPGR1'!#REF!)</f>
        <v/>
      </c>
      <c r="E476" s="477" t="str">
        <f>IF(Tabla1[[#This Row],[Código_Actividad]]="","",'Formulario PPGR1'!#REF!)</f>
        <v/>
      </c>
      <c r="F476" s="477" t="str">
        <f>IF(Tabla1[[#This Row],[Código_Actividad]]="","",'Formulario PPGR1'!#REF!)</f>
        <v/>
      </c>
      <c r="G476" s="386"/>
      <c r="H476" s="418" t="str">
        <f>IFERROR(VLOOKUP(Tabla1[[#This Row],[Código_Actividad]],'Formulario PPGR2'!$H$7:$I$1048576,2,FALSE),"")</f>
        <v/>
      </c>
      <c r="I476" s="453" t="str">
        <f>IFERROR(VLOOKUP([10]!Tabla1[[#This Row],[Código_Actividad]],[10]!Tabla2[[Código]:[Total de Acciones ]],15,FALSE),"")</f>
        <v/>
      </c>
      <c r="J476" s="388"/>
      <c r="K476" s="451" t="str">
        <f>IFERROR(VLOOKUP($J476,[10]LSIns!$B$5:$C$45,2,FALSE),"")</f>
        <v/>
      </c>
      <c r="L476" s="543"/>
      <c r="M476" s="475" t="str">
        <f>IFERROR(VLOOKUP($L476,Insumos!$D$2:$G$518,2,FALSE),"")</f>
        <v/>
      </c>
      <c r="N476" s="545"/>
      <c r="O476" s="476" t="str">
        <f>IFERROR(VLOOKUP($L476,Insumos!$D$2:$G$518,3,FALSE),"")</f>
        <v/>
      </c>
      <c r="P476" s="476" t="e">
        <f>+Tabla1[[#This Row],[Precio Unitario]]*Tabla1[[#This Row],[Cantidad de Insumos]]</f>
        <v>#VALUE!</v>
      </c>
      <c r="Q476" s="476" t="str">
        <f>IFERROR(VLOOKUP($L476,Insumos!$D$2:$G$518,4,FALSE),"")</f>
        <v/>
      </c>
      <c r="R476" s="475"/>
    </row>
    <row r="477" spans="2:18" x14ac:dyDescent="0.25">
      <c r="B477" s="477" t="str">
        <f>IF(Tabla1[[#This Row],[Código_Actividad]]="","",CONCATENATE(Tabla1[[#This Row],[POA]],".",Tabla1[[#This Row],[SRS]],".",Tabla1[[#This Row],[AREA]],".",Tabla1[[#This Row],[TIPO]]))</f>
        <v/>
      </c>
      <c r="C477" s="477" t="str">
        <f>IF(Tabla1[[#This Row],[Código_Actividad]]="","",'Formulario PPGR1'!#REF!)</f>
        <v/>
      </c>
      <c r="D477" s="477" t="str">
        <f>IF(Tabla1[[#This Row],[Código_Actividad]]="","",'Formulario PPGR1'!#REF!)</f>
        <v/>
      </c>
      <c r="E477" s="477" t="str">
        <f>IF(Tabla1[[#This Row],[Código_Actividad]]="","",'Formulario PPGR1'!#REF!)</f>
        <v/>
      </c>
      <c r="F477" s="477" t="str">
        <f>IF(Tabla1[[#This Row],[Código_Actividad]]="","",'Formulario PPGR1'!#REF!)</f>
        <v/>
      </c>
      <c r="G477" s="386"/>
      <c r="H477" s="418" t="str">
        <f>IFERROR(VLOOKUP(Tabla1[[#This Row],[Código_Actividad]],'Formulario PPGR2'!$H$7:$I$1048576,2,FALSE),"")</f>
        <v/>
      </c>
      <c r="I477" s="453">
        <v>9</v>
      </c>
      <c r="J477" s="388"/>
      <c r="K477" s="451" t="str">
        <f>IFERROR(VLOOKUP($J477,[10]LSIns!$B$5:$C$45,2,FALSE),"")</f>
        <v/>
      </c>
      <c r="L477" s="543"/>
      <c r="M477" s="475" t="str">
        <f>IFERROR(VLOOKUP($L477,Insumos!$D$2:$G$518,2,FALSE),"")</f>
        <v/>
      </c>
      <c r="N477" s="545"/>
      <c r="O477" s="476" t="str">
        <f>IFERROR(VLOOKUP($L477,Insumos!$D$2:$G$518,3,FALSE),"")</f>
        <v/>
      </c>
      <c r="P477" s="476" t="e">
        <f>+Tabla1[[#This Row],[Precio Unitario]]*Tabla1[[#This Row],[Cantidad de Insumos]]</f>
        <v>#VALUE!</v>
      </c>
      <c r="Q477" s="476" t="str">
        <f>IFERROR(VLOOKUP($L477,Insumos!$D$2:$G$518,4,FALSE),"")</f>
        <v/>
      </c>
      <c r="R477" s="475"/>
    </row>
    <row r="478" spans="2:18" x14ac:dyDescent="0.25">
      <c r="B478" s="477" t="str">
        <f>IF(Tabla1[[#This Row],[Código_Actividad]]="","",CONCATENATE(Tabla1[[#This Row],[POA]],".",Tabla1[[#This Row],[SRS]],".",Tabla1[[#This Row],[AREA]],".",Tabla1[[#This Row],[TIPO]]))</f>
        <v/>
      </c>
      <c r="C478" s="477" t="str">
        <f>IF(Tabla1[[#This Row],[Código_Actividad]]="","",'Formulario PPGR1'!#REF!)</f>
        <v/>
      </c>
      <c r="D478" s="477" t="str">
        <f>IF(Tabla1[[#This Row],[Código_Actividad]]="","",'Formulario PPGR1'!#REF!)</f>
        <v/>
      </c>
      <c r="E478" s="477" t="str">
        <f>IF(Tabla1[[#This Row],[Código_Actividad]]="","",'Formulario PPGR1'!#REF!)</f>
        <v/>
      </c>
      <c r="F478" s="477" t="str">
        <f>IF(Tabla1[[#This Row],[Código_Actividad]]="","",'Formulario PPGR1'!#REF!)</f>
        <v/>
      </c>
      <c r="G478" s="386"/>
      <c r="H478" s="418" t="str">
        <f>IFERROR(VLOOKUP(Tabla1[[#This Row],[Código_Actividad]],'Formulario PPGR2'!$H$7:$I$1048576,2,FALSE),"")</f>
        <v/>
      </c>
      <c r="I478" s="453">
        <v>4</v>
      </c>
      <c r="J478" s="388"/>
      <c r="K478" s="451" t="str">
        <f>IFERROR(VLOOKUP($J478,[10]LSIns!$B$5:$C$45,2,FALSE),"")</f>
        <v/>
      </c>
      <c r="L478" s="543"/>
      <c r="M478" s="475" t="str">
        <f>IFERROR(VLOOKUP($L478,Insumos!$D$2:$G$518,2,FALSE),"")</f>
        <v/>
      </c>
      <c r="N478" s="545"/>
      <c r="O478" s="476" t="str">
        <f>IFERROR(VLOOKUP($L478,Insumos!$D$2:$G$518,3,FALSE),"")</f>
        <v/>
      </c>
      <c r="P478" s="476" t="e">
        <f>+Tabla1[[#This Row],[Precio Unitario]]*Tabla1[[#This Row],[Cantidad de Insumos]]</f>
        <v>#VALUE!</v>
      </c>
      <c r="Q478" s="476" t="str">
        <f>IFERROR(VLOOKUP($L478,Insumos!$D$2:$G$518,4,FALSE),"")</f>
        <v/>
      </c>
      <c r="R478" s="475"/>
    </row>
    <row r="479" spans="2:18" x14ac:dyDescent="0.25">
      <c r="B479" s="477" t="str">
        <f>IF(Tabla1[[#This Row],[Código_Actividad]]="","",CONCATENATE(Tabla1[[#This Row],[POA]],".",Tabla1[[#This Row],[SRS]],".",Tabla1[[#This Row],[AREA]],".",Tabla1[[#This Row],[TIPO]]))</f>
        <v/>
      </c>
      <c r="C479" s="477" t="str">
        <f>IF(Tabla1[[#This Row],[Código_Actividad]]="","",'Formulario PPGR1'!#REF!)</f>
        <v/>
      </c>
      <c r="D479" s="477" t="str">
        <f>IF(Tabla1[[#This Row],[Código_Actividad]]="","",'Formulario PPGR1'!#REF!)</f>
        <v/>
      </c>
      <c r="E479" s="477" t="str">
        <f>IF(Tabla1[[#This Row],[Código_Actividad]]="","",'Formulario PPGR1'!#REF!)</f>
        <v/>
      </c>
      <c r="F479" s="477" t="str">
        <f>IF(Tabla1[[#This Row],[Código_Actividad]]="","",'Formulario PPGR1'!#REF!)</f>
        <v/>
      </c>
      <c r="G479" s="386"/>
      <c r="H479" s="418" t="str">
        <f>IFERROR(VLOOKUP(Tabla1[[#This Row],[Código_Actividad]],'Formulario PPGR2'!$H$7:$I$1048576,2,FALSE),"")</f>
        <v/>
      </c>
      <c r="I479" s="453">
        <v>30</v>
      </c>
      <c r="J479" s="388"/>
      <c r="K479" s="451" t="str">
        <f>IFERROR(VLOOKUP($J479,[10]LSIns!$B$5:$C$45,2,FALSE),"")</f>
        <v/>
      </c>
      <c r="L479" s="543"/>
      <c r="M479" s="475" t="str">
        <f>IFERROR(VLOOKUP($L479,Insumos!$D$2:$G$518,2,FALSE),"")</f>
        <v/>
      </c>
      <c r="N479" s="545"/>
      <c r="O479" s="476" t="str">
        <f>IFERROR(VLOOKUP($L479,Insumos!$D$2:$G$518,3,FALSE),"")</f>
        <v/>
      </c>
      <c r="P479" s="476" t="e">
        <f>+Tabla1[[#This Row],[Precio Unitario]]*Tabla1[[#This Row],[Cantidad de Insumos]]</f>
        <v>#VALUE!</v>
      </c>
      <c r="Q479" s="476" t="str">
        <f>IFERROR(VLOOKUP($L479,Insumos!$D$2:$G$518,4,FALSE),"")</f>
        <v/>
      </c>
      <c r="R479" s="475"/>
    </row>
    <row r="480" spans="2:18" x14ac:dyDescent="0.25">
      <c r="B480" s="477" t="str">
        <f>IF(Tabla1[[#This Row],[Código_Actividad]]="","",CONCATENATE(Tabla1[[#This Row],[POA]],".",Tabla1[[#This Row],[SRS]],".",Tabla1[[#This Row],[AREA]],".",Tabla1[[#This Row],[TIPO]]))</f>
        <v/>
      </c>
      <c r="C480" s="477" t="str">
        <f>IF(Tabla1[[#This Row],[Código_Actividad]]="","",'Formulario PPGR1'!#REF!)</f>
        <v/>
      </c>
      <c r="D480" s="477" t="str">
        <f>IF(Tabla1[[#This Row],[Código_Actividad]]="","",'Formulario PPGR1'!#REF!)</f>
        <v/>
      </c>
      <c r="E480" s="477" t="str">
        <f>IF(Tabla1[[#This Row],[Código_Actividad]]="","",'Formulario PPGR1'!#REF!)</f>
        <v/>
      </c>
      <c r="F480" s="477" t="str">
        <f>IF(Tabla1[[#This Row],[Código_Actividad]]="","",'Formulario PPGR1'!#REF!)</f>
        <v/>
      </c>
      <c r="G480" s="386"/>
      <c r="H480" s="418" t="str">
        <f>IFERROR(VLOOKUP(Tabla1[[#This Row],[Código_Actividad]],'Formulario PPGR2'!$H$7:$I$1048576,2,FALSE),"")</f>
        <v/>
      </c>
      <c r="I480" s="453">
        <v>2</v>
      </c>
      <c r="J480" s="388"/>
      <c r="K480" s="451" t="str">
        <f>IFERROR(VLOOKUP($J480,[10]LSIns!$B$5:$C$45,2,FALSE),"")</f>
        <v/>
      </c>
      <c r="L480" s="543"/>
      <c r="M480" s="475" t="str">
        <f>IFERROR(VLOOKUP($L480,Insumos!$D$2:$G$518,2,FALSE),"")</f>
        <v/>
      </c>
      <c r="N480" s="545"/>
      <c r="O480" s="476" t="str">
        <f>IFERROR(VLOOKUP($L480,Insumos!$D$2:$G$518,3,FALSE),"")</f>
        <v/>
      </c>
      <c r="P480" s="476" t="e">
        <f>+Tabla1[[#This Row],[Precio Unitario]]*Tabla1[[#This Row],[Cantidad de Insumos]]</f>
        <v>#VALUE!</v>
      </c>
      <c r="Q480" s="476" t="str">
        <f>IFERROR(VLOOKUP($L480,Insumos!$D$2:$G$518,4,FALSE),"")</f>
        <v/>
      </c>
      <c r="R480" s="475"/>
    </row>
    <row r="481" spans="2:18" x14ac:dyDescent="0.25">
      <c r="B481" s="477" t="str">
        <f>IF(Tabla1[[#This Row],[Código_Actividad]]="","",CONCATENATE(Tabla1[[#This Row],[POA]],".",Tabla1[[#This Row],[SRS]],".",Tabla1[[#This Row],[AREA]],".",Tabla1[[#This Row],[TIPO]]))</f>
        <v/>
      </c>
      <c r="C481" s="477" t="str">
        <f>IF(Tabla1[[#This Row],[Código_Actividad]]="","",'Formulario PPGR1'!#REF!)</f>
        <v/>
      </c>
      <c r="D481" s="477" t="str">
        <f>IF(Tabla1[[#This Row],[Código_Actividad]]="","",'Formulario PPGR1'!#REF!)</f>
        <v/>
      </c>
      <c r="E481" s="477" t="str">
        <f>IF(Tabla1[[#This Row],[Código_Actividad]]="","",'Formulario PPGR1'!#REF!)</f>
        <v/>
      </c>
      <c r="F481" s="477" t="str">
        <f>IF(Tabla1[[#This Row],[Código_Actividad]]="","",'Formulario PPGR1'!#REF!)</f>
        <v/>
      </c>
      <c r="G481" s="386"/>
      <c r="H481" s="418" t="str">
        <f>IFERROR(VLOOKUP(Tabla1[[#This Row],[Código_Actividad]],'Formulario PPGR2'!$H$7:$I$1048576,2,FALSE),"")</f>
        <v/>
      </c>
      <c r="I481" s="453">
        <v>30</v>
      </c>
      <c r="J481" s="388"/>
      <c r="K481" s="451" t="str">
        <f>IFERROR(VLOOKUP($J481,[10]LSIns!$B$5:$C$45,2,FALSE),"")</f>
        <v/>
      </c>
      <c r="L481" s="543"/>
      <c r="M481" s="475" t="str">
        <f>IFERROR(VLOOKUP($L481,Insumos!$D$2:$G$518,2,FALSE),"")</f>
        <v/>
      </c>
      <c r="N481" s="545"/>
      <c r="O481" s="476" t="str">
        <f>IFERROR(VLOOKUP($L481,Insumos!$D$2:$G$518,3,FALSE),"")</f>
        <v/>
      </c>
      <c r="P481" s="476" t="e">
        <f>+Tabla1[[#This Row],[Precio Unitario]]*Tabla1[[#This Row],[Cantidad de Insumos]]</f>
        <v>#VALUE!</v>
      </c>
      <c r="Q481" s="476" t="str">
        <f>IFERROR(VLOOKUP($L481,Insumos!$D$2:$G$518,4,FALSE),"")</f>
        <v/>
      </c>
      <c r="R481" s="475"/>
    </row>
    <row r="482" spans="2:18" x14ac:dyDescent="0.25">
      <c r="B482" s="477" t="str">
        <f>IF(Tabla1[[#This Row],[Código_Actividad]]="","",CONCATENATE(Tabla1[[#This Row],[POA]],".",Tabla1[[#This Row],[SRS]],".",Tabla1[[#This Row],[AREA]],".",Tabla1[[#This Row],[TIPO]]))</f>
        <v/>
      </c>
      <c r="C482" s="477" t="str">
        <f>IF(Tabla1[[#This Row],[Código_Actividad]]="","",'Formulario PPGR1'!#REF!)</f>
        <v/>
      </c>
      <c r="D482" s="477" t="str">
        <f>IF(Tabla1[[#This Row],[Código_Actividad]]="","",'Formulario PPGR1'!#REF!)</f>
        <v/>
      </c>
      <c r="E482" s="477" t="str">
        <f>IF(Tabla1[[#This Row],[Código_Actividad]]="","",'Formulario PPGR1'!#REF!)</f>
        <v/>
      </c>
      <c r="F482" s="477" t="str">
        <f>IF(Tabla1[[#This Row],[Código_Actividad]]="","",'Formulario PPGR1'!#REF!)</f>
        <v/>
      </c>
      <c r="G482" s="386"/>
      <c r="H482" s="418" t="str">
        <f>IFERROR(VLOOKUP(Tabla1[[#This Row],[Código_Actividad]],'Formulario PPGR2'!$H$7:$I$1048576,2,FALSE),"")</f>
        <v/>
      </c>
      <c r="I482" s="453">
        <v>9</v>
      </c>
      <c r="J482" s="388"/>
      <c r="K482" s="451" t="str">
        <f>IFERROR(VLOOKUP($J482,[10]LSIns!$B$5:$C$45,2,FALSE),"")</f>
        <v/>
      </c>
      <c r="L482" s="543"/>
      <c r="M482" s="475" t="str">
        <f>IFERROR(VLOOKUP($L482,Insumos!$D$2:$G$518,2,FALSE),"")</f>
        <v/>
      </c>
      <c r="N482" s="545"/>
      <c r="O482" s="476" t="str">
        <f>IFERROR(VLOOKUP($L482,Insumos!$D$2:$G$518,3,FALSE),"")</f>
        <v/>
      </c>
      <c r="P482" s="476" t="e">
        <f>+Tabla1[[#This Row],[Precio Unitario]]*Tabla1[[#This Row],[Cantidad de Insumos]]</f>
        <v>#VALUE!</v>
      </c>
      <c r="Q482" s="476" t="str">
        <f>IFERROR(VLOOKUP($L482,Insumos!$D$2:$G$518,4,FALSE),"")</f>
        <v/>
      </c>
      <c r="R482" s="475"/>
    </row>
    <row r="483" spans="2:18" x14ac:dyDescent="0.25">
      <c r="B483" s="477" t="str">
        <f>IF(Tabla1[[#This Row],[Código_Actividad]]="","",CONCATENATE(Tabla1[[#This Row],[POA]],".",Tabla1[[#This Row],[SRS]],".",Tabla1[[#This Row],[AREA]],".",Tabla1[[#This Row],[TIPO]]))</f>
        <v/>
      </c>
      <c r="C483" s="477" t="str">
        <f>IF(Tabla1[[#This Row],[Código_Actividad]]="","",'Formulario PPGR1'!#REF!)</f>
        <v/>
      </c>
      <c r="D483" s="477" t="str">
        <f>IF(Tabla1[[#This Row],[Código_Actividad]]="","",'Formulario PPGR1'!#REF!)</f>
        <v/>
      </c>
      <c r="E483" s="477" t="str">
        <f>IF(Tabla1[[#This Row],[Código_Actividad]]="","",'Formulario PPGR1'!#REF!)</f>
        <v/>
      </c>
      <c r="F483" s="477" t="str">
        <f>IF(Tabla1[[#This Row],[Código_Actividad]]="","",'Formulario PPGR1'!#REF!)</f>
        <v/>
      </c>
      <c r="G483" s="386"/>
      <c r="H483" s="418" t="str">
        <f>IFERROR(VLOOKUP(Tabla1[[#This Row],[Código_Actividad]],'Formulario PPGR2'!$H$7:$I$1048576,2,FALSE),"")</f>
        <v/>
      </c>
      <c r="I483" s="453">
        <v>8</v>
      </c>
      <c r="J483" s="388"/>
      <c r="K483" s="451" t="str">
        <f>IFERROR(VLOOKUP($J483,[10]LSIns!$B$5:$C$45,2,FALSE),"")</f>
        <v/>
      </c>
      <c r="L483" s="543"/>
      <c r="M483" s="475" t="str">
        <f>IFERROR(VLOOKUP($L483,Insumos!$D$2:$G$518,2,FALSE),"")</f>
        <v/>
      </c>
      <c r="N483" s="545"/>
      <c r="O483" s="476" t="str">
        <f>IFERROR(VLOOKUP($L483,Insumos!$D$2:$G$518,3,FALSE),"")</f>
        <v/>
      </c>
      <c r="P483" s="476" t="e">
        <f>+Tabla1[[#This Row],[Precio Unitario]]*Tabla1[[#This Row],[Cantidad de Insumos]]</f>
        <v>#VALUE!</v>
      </c>
      <c r="Q483" s="476" t="str">
        <f>IFERROR(VLOOKUP($L483,Insumos!$D$2:$G$518,4,FALSE),"")</f>
        <v/>
      </c>
      <c r="R483" s="475"/>
    </row>
    <row r="484" spans="2:18" x14ac:dyDescent="0.25">
      <c r="B484" s="477" t="str">
        <f>IF(Tabla1[[#This Row],[Código_Actividad]]="","",CONCATENATE(Tabla1[[#This Row],[POA]],".",Tabla1[[#This Row],[SRS]],".",Tabla1[[#This Row],[AREA]],".",Tabla1[[#This Row],[TIPO]]))</f>
        <v/>
      </c>
      <c r="C484" s="477" t="str">
        <f>IF(Tabla1[[#This Row],[Código_Actividad]]="","",'Formulario PPGR1'!#REF!)</f>
        <v/>
      </c>
      <c r="D484" s="477" t="str">
        <f>IF(Tabla1[[#This Row],[Código_Actividad]]="","",'Formulario PPGR1'!#REF!)</f>
        <v/>
      </c>
      <c r="E484" s="477" t="str">
        <f>IF(Tabla1[[#This Row],[Código_Actividad]]="","",'Formulario PPGR1'!#REF!)</f>
        <v/>
      </c>
      <c r="F484" s="477" t="str">
        <f>IF(Tabla1[[#This Row],[Código_Actividad]]="","",'Formulario PPGR1'!#REF!)</f>
        <v/>
      </c>
      <c r="G484" s="386"/>
      <c r="H484" s="418" t="str">
        <f>IFERROR(VLOOKUP(Tabla1[[#This Row],[Código_Actividad]],'Formulario PPGR2'!$H$7:$I$1048576,2,FALSE),"")</f>
        <v/>
      </c>
      <c r="I484" s="453">
        <v>8</v>
      </c>
      <c r="J484" s="388"/>
      <c r="K484" s="451" t="str">
        <f>IFERROR(VLOOKUP($J484,[10]LSIns!$B$5:$C$45,2,FALSE),"")</f>
        <v/>
      </c>
      <c r="L484" s="543"/>
      <c r="M484" s="475" t="str">
        <f>IFERROR(VLOOKUP($L484,Insumos!$D$2:$G$518,2,FALSE),"")</f>
        <v/>
      </c>
      <c r="N484" s="545"/>
      <c r="O484" s="476" t="str">
        <f>IFERROR(VLOOKUP($L484,Insumos!$D$2:$G$518,3,FALSE),"")</f>
        <v/>
      </c>
      <c r="P484" s="476" t="e">
        <f>+Tabla1[[#This Row],[Precio Unitario]]*Tabla1[[#This Row],[Cantidad de Insumos]]</f>
        <v>#VALUE!</v>
      </c>
      <c r="Q484" s="476" t="str">
        <f>IFERROR(VLOOKUP($L484,Insumos!$D$2:$G$518,4,FALSE),"")</f>
        <v/>
      </c>
      <c r="R484" s="475"/>
    </row>
    <row r="485" spans="2:18" x14ac:dyDescent="0.25">
      <c r="B485" s="477" t="str">
        <f>IF(Tabla1[[#This Row],[Código_Actividad]]="","",CONCATENATE(Tabla1[[#This Row],[POA]],".",Tabla1[[#This Row],[SRS]],".",Tabla1[[#This Row],[AREA]],".",Tabla1[[#This Row],[TIPO]]))</f>
        <v/>
      </c>
      <c r="C485" s="477" t="str">
        <f>IF(Tabla1[[#This Row],[Código_Actividad]]="","",'Formulario PPGR1'!#REF!)</f>
        <v/>
      </c>
      <c r="D485" s="477" t="str">
        <f>IF(Tabla1[[#This Row],[Código_Actividad]]="","",'Formulario PPGR1'!#REF!)</f>
        <v/>
      </c>
      <c r="E485" s="477" t="str">
        <f>IF(Tabla1[[#This Row],[Código_Actividad]]="","",'Formulario PPGR1'!#REF!)</f>
        <v/>
      </c>
      <c r="F485" s="477" t="str">
        <f>IF(Tabla1[[#This Row],[Código_Actividad]]="","",'Formulario PPGR1'!#REF!)</f>
        <v/>
      </c>
      <c r="G485" s="386"/>
      <c r="H485" s="418" t="str">
        <f>IFERROR(VLOOKUP(Tabla1[[#This Row],[Código_Actividad]],'Formulario PPGR2'!$H$7:$I$1048576,2,FALSE),"")</f>
        <v/>
      </c>
      <c r="I485" s="453">
        <v>4</v>
      </c>
      <c r="J485" s="388"/>
      <c r="K485" s="451" t="s">
        <v>1034</v>
      </c>
      <c r="L485" s="543"/>
      <c r="M485" s="475" t="str">
        <f>IFERROR(VLOOKUP($L485,Insumos!$D$2:$G$518,2,FALSE),"")</f>
        <v/>
      </c>
      <c r="N485" s="545"/>
      <c r="O485" s="476" t="str">
        <f>IFERROR(VLOOKUP($L485,Insumos!$D$2:$G$518,3,FALSE),"")</f>
        <v/>
      </c>
      <c r="P485" s="476" t="e">
        <f>+Tabla1[[#This Row],[Precio Unitario]]*Tabla1[[#This Row],[Cantidad de Insumos]]</f>
        <v>#VALUE!</v>
      </c>
      <c r="Q485" s="476" t="str">
        <f>IFERROR(VLOOKUP($L485,Insumos!$D$2:$G$518,4,FALSE),"")</f>
        <v/>
      </c>
      <c r="R485" s="475"/>
    </row>
    <row r="486" spans="2:18" x14ac:dyDescent="0.25">
      <c r="B486" s="477" t="str">
        <f>IF(Tabla1[[#This Row],[Código_Actividad]]="","",CONCATENATE(Tabla1[[#This Row],[POA]],".",Tabla1[[#This Row],[SRS]],".",Tabla1[[#This Row],[AREA]],".",Tabla1[[#This Row],[TIPO]]))</f>
        <v/>
      </c>
      <c r="C486" s="477" t="str">
        <f>IF(Tabla1[[#This Row],[Código_Actividad]]="","",'Formulario PPGR1'!#REF!)</f>
        <v/>
      </c>
      <c r="D486" s="477" t="str">
        <f>IF(Tabla1[[#This Row],[Código_Actividad]]="","",'Formulario PPGR1'!#REF!)</f>
        <v/>
      </c>
      <c r="E486" s="477" t="str">
        <f>IF(Tabla1[[#This Row],[Código_Actividad]]="","",'Formulario PPGR1'!#REF!)</f>
        <v/>
      </c>
      <c r="F486" s="477" t="str">
        <f>IF(Tabla1[[#This Row],[Código_Actividad]]="","",'Formulario PPGR1'!#REF!)</f>
        <v/>
      </c>
      <c r="G486" s="386"/>
      <c r="H486" s="418" t="str">
        <f>IFERROR(VLOOKUP(Tabla1[[#This Row],[Código_Actividad]],'Formulario PPGR2'!$H$7:$I$1048576,2,FALSE),"")</f>
        <v/>
      </c>
      <c r="I486" s="453">
        <v>2</v>
      </c>
      <c r="J486" s="388"/>
      <c r="K486" s="451" t="s">
        <v>1034</v>
      </c>
      <c r="L486" s="543"/>
      <c r="M486" s="475" t="str">
        <f>IFERROR(VLOOKUP($L486,Insumos!$D$2:$G$518,2,FALSE),"")</f>
        <v/>
      </c>
      <c r="N486" s="545"/>
      <c r="O486" s="476" t="str">
        <f>IFERROR(VLOOKUP($L486,Insumos!$D$2:$G$518,3,FALSE),"")</f>
        <v/>
      </c>
      <c r="P486" s="476" t="e">
        <f>+Tabla1[[#This Row],[Precio Unitario]]*Tabla1[[#This Row],[Cantidad de Insumos]]</f>
        <v>#VALUE!</v>
      </c>
      <c r="Q486" s="476" t="str">
        <f>IFERROR(VLOOKUP($L486,Insumos!$D$2:$G$518,4,FALSE),"")</f>
        <v/>
      </c>
      <c r="R486" s="475"/>
    </row>
    <row r="487" spans="2:18" x14ac:dyDescent="0.25">
      <c r="B487" s="477" t="str">
        <f>IF(Tabla1[[#This Row],[Código_Actividad]]="","",CONCATENATE(Tabla1[[#This Row],[POA]],".",Tabla1[[#This Row],[SRS]],".",Tabla1[[#This Row],[AREA]],".",Tabla1[[#This Row],[TIPO]]))</f>
        <v/>
      </c>
      <c r="C487" s="477" t="str">
        <f>IF(Tabla1[[#This Row],[Código_Actividad]]="","",'Formulario PPGR1'!#REF!)</f>
        <v/>
      </c>
      <c r="D487" s="477" t="str">
        <f>IF(Tabla1[[#This Row],[Código_Actividad]]="","",'Formulario PPGR1'!#REF!)</f>
        <v/>
      </c>
      <c r="E487" s="477" t="str">
        <f>IF(Tabla1[[#This Row],[Código_Actividad]]="","",'Formulario PPGR1'!#REF!)</f>
        <v/>
      </c>
      <c r="F487" s="477" t="str">
        <f>IF(Tabla1[[#This Row],[Código_Actividad]]="","",'Formulario PPGR1'!#REF!)</f>
        <v/>
      </c>
      <c r="G487" s="386"/>
      <c r="H487" s="418" t="str">
        <f>IFERROR(VLOOKUP(Tabla1[[#This Row],[Código_Actividad]],'Formulario PPGR2'!$H$7:$I$1048576,2,FALSE),"")</f>
        <v/>
      </c>
      <c r="I487" s="453">
        <v>4</v>
      </c>
      <c r="J487" s="388"/>
      <c r="K487" s="451" t="s">
        <v>1154</v>
      </c>
      <c r="L487" s="543"/>
      <c r="M487" s="475" t="str">
        <f>IFERROR(VLOOKUP($L487,Insumos!$D$2:$G$518,2,FALSE),"")</f>
        <v/>
      </c>
      <c r="N487" s="545"/>
      <c r="O487" s="476" t="str">
        <f>IFERROR(VLOOKUP($L487,Insumos!$D$2:$G$518,3,FALSE),"")</f>
        <v/>
      </c>
      <c r="P487" s="476" t="e">
        <f>+Tabla1[[#This Row],[Precio Unitario]]*Tabla1[[#This Row],[Cantidad de Insumos]]</f>
        <v>#VALUE!</v>
      </c>
      <c r="Q487" s="476" t="str">
        <f>IFERROR(VLOOKUP($L487,Insumos!$D$2:$G$518,4,FALSE),"")</f>
        <v/>
      </c>
      <c r="R487" s="475"/>
    </row>
    <row r="488" spans="2:18" x14ac:dyDescent="0.25">
      <c r="B488" s="477" t="str">
        <f>IF(Tabla1[[#This Row],[Código_Actividad]]="","",CONCATENATE(Tabla1[[#This Row],[POA]],".",Tabla1[[#This Row],[SRS]],".",Tabla1[[#This Row],[AREA]],".",Tabla1[[#This Row],[TIPO]]))</f>
        <v/>
      </c>
      <c r="C488" s="477" t="str">
        <f>IF(Tabla1[[#This Row],[Código_Actividad]]="","",'Formulario PPGR1'!#REF!)</f>
        <v/>
      </c>
      <c r="D488" s="477" t="str">
        <f>IF(Tabla1[[#This Row],[Código_Actividad]]="","",'Formulario PPGR1'!#REF!)</f>
        <v/>
      </c>
      <c r="E488" s="477" t="str">
        <f>IF(Tabla1[[#This Row],[Código_Actividad]]="","",'Formulario PPGR1'!#REF!)</f>
        <v/>
      </c>
      <c r="F488" s="477" t="str">
        <f>IF(Tabla1[[#This Row],[Código_Actividad]]="","",'Formulario PPGR1'!#REF!)</f>
        <v/>
      </c>
      <c r="G488" s="386"/>
      <c r="H488" s="418" t="str">
        <f>IFERROR(VLOOKUP(Tabla1[[#This Row],[Código_Actividad]],'Formulario PPGR2'!$H$7:$I$1048576,2,FALSE),"")</f>
        <v/>
      </c>
      <c r="I488" s="453">
        <v>17</v>
      </c>
      <c r="J488" s="388"/>
      <c r="K488" s="451" t="str">
        <f>IFERROR(VLOOKUP($J488,[10]LSIns!$B$5:$C$45,2,FALSE),"")</f>
        <v/>
      </c>
      <c r="L488" s="543"/>
      <c r="M488" s="475" t="str">
        <f>IFERROR(VLOOKUP($L488,Insumos!$D$2:$G$518,2,FALSE),"")</f>
        <v/>
      </c>
      <c r="N488" s="545"/>
      <c r="O488" s="476" t="str">
        <f>IFERROR(VLOOKUP($L488,Insumos!$D$2:$G$518,3,FALSE),"")</f>
        <v/>
      </c>
      <c r="P488" s="476" t="e">
        <f>+Tabla1[[#This Row],[Precio Unitario]]*Tabla1[[#This Row],[Cantidad de Insumos]]</f>
        <v>#VALUE!</v>
      </c>
      <c r="Q488" s="476" t="str">
        <f>IFERROR(VLOOKUP($L488,Insumos!$D$2:$G$518,4,FALSE),"")</f>
        <v/>
      </c>
      <c r="R488" s="475"/>
    </row>
    <row r="489" spans="2:18" x14ac:dyDescent="0.25">
      <c r="B489" s="477" t="str">
        <f>IF(Tabla1[[#This Row],[Código_Actividad]]="","",CONCATENATE(Tabla1[[#This Row],[POA]],".",Tabla1[[#This Row],[SRS]],".",Tabla1[[#This Row],[AREA]],".",Tabla1[[#This Row],[TIPO]]))</f>
        <v/>
      </c>
      <c r="C489" s="477" t="str">
        <f>IF(Tabla1[[#This Row],[Código_Actividad]]="","",'Formulario PPGR1'!#REF!)</f>
        <v/>
      </c>
      <c r="D489" s="477" t="str">
        <f>IF(Tabla1[[#This Row],[Código_Actividad]]="","",'Formulario PPGR1'!#REF!)</f>
        <v/>
      </c>
      <c r="E489" s="477" t="str">
        <f>IF(Tabla1[[#This Row],[Código_Actividad]]="","",'Formulario PPGR1'!#REF!)</f>
        <v/>
      </c>
      <c r="F489" s="477" t="str">
        <f>IF(Tabla1[[#This Row],[Código_Actividad]]="","",'Formulario PPGR1'!#REF!)</f>
        <v/>
      </c>
      <c r="G489" s="386"/>
      <c r="H489" s="418" t="str">
        <f>IFERROR(VLOOKUP(Tabla1[[#This Row],[Código_Actividad]],'Formulario PPGR2'!$H$7:$I$1048576,2,FALSE),"")</f>
        <v/>
      </c>
      <c r="I489" s="453">
        <v>17</v>
      </c>
      <c r="J489" s="388"/>
      <c r="K489" s="451" t="str">
        <f>IFERROR(VLOOKUP($J489,[10]LSIns!$B$5:$C$45,2,FALSE),"")</f>
        <v/>
      </c>
      <c r="L489" s="543"/>
      <c r="M489" s="475" t="str">
        <f>IFERROR(VLOOKUP($L489,Insumos!$D$2:$G$518,2,FALSE),"")</f>
        <v/>
      </c>
      <c r="N489" s="545"/>
      <c r="O489" s="476" t="str">
        <f>IFERROR(VLOOKUP($L489,Insumos!$D$2:$G$518,3,FALSE),"")</f>
        <v/>
      </c>
      <c r="P489" s="476" t="e">
        <f>+Tabla1[[#This Row],[Precio Unitario]]*Tabla1[[#This Row],[Cantidad de Insumos]]</f>
        <v>#VALUE!</v>
      </c>
      <c r="Q489" s="476" t="str">
        <f>IFERROR(VLOOKUP($L489,Insumos!$D$2:$G$518,4,FALSE),"")</f>
        <v/>
      </c>
      <c r="R489" s="475"/>
    </row>
    <row r="490" spans="2:18" x14ac:dyDescent="0.25">
      <c r="B490" s="477" t="str">
        <f>IF(Tabla1[[#This Row],[Código_Actividad]]="","",CONCATENATE(Tabla1[[#This Row],[POA]],".",Tabla1[[#This Row],[SRS]],".",Tabla1[[#This Row],[AREA]],".",Tabla1[[#This Row],[TIPO]]))</f>
        <v/>
      </c>
      <c r="C490" s="477" t="str">
        <f>IF(Tabla1[[#This Row],[Código_Actividad]]="","",'Formulario PPGR1'!#REF!)</f>
        <v/>
      </c>
      <c r="D490" s="477" t="str">
        <f>IF(Tabla1[[#This Row],[Código_Actividad]]="","",'Formulario PPGR1'!#REF!)</f>
        <v/>
      </c>
      <c r="E490" s="477" t="str">
        <f>IF(Tabla1[[#This Row],[Código_Actividad]]="","",'Formulario PPGR1'!#REF!)</f>
        <v/>
      </c>
      <c r="F490" s="477" t="str">
        <f>IF(Tabla1[[#This Row],[Código_Actividad]]="","",'Formulario PPGR1'!#REF!)</f>
        <v/>
      </c>
      <c r="G490" s="386"/>
      <c r="H490" s="418" t="str">
        <f>IFERROR(VLOOKUP(Tabla1[[#This Row],[Código_Actividad]],'Formulario PPGR2'!$H$7:$I$1048576,2,FALSE),"")</f>
        <v/>
      </c>
      <c r="I490" s="453">
        <v>17</v>
      </c>
      <c r="J490" s="388"/>
      <c r="K490" s="451" t="str">
        <f>IFERROR(VLOOKUP($J490,[10]LSIns!$B$5:$C$45,2,FALSE),"")</f>
        <v/>
      </c>
      <c r="L490" s="543"/>
      <c r="M490" s="475" t="str">
        <f>IFERROR(VLOOKUP($L490,Insumos!$D$2:$G$518,2,FALSE),"")</f>
        <v/>
      </c>
      <c r="N490" s="545"/>
      <c r="O490" s="476" t="str">
        <f>IFERROR(VLOOKUP($L490,Insumos!$D$2:$G$518,3,FALSE),"")</f>
        <v/>
      </c>
      <c r="P490" s="476" t="e">
        <f>+Tabla1[[#This Row],[Precio Unitario]]*Tabla1[[#This Row],[Cantidad de Insumos]]</f>
        <v>#VALUE!</v>
      </c>
      <c r="Q490" s="476" t="str">
        <f>IFERROR(VLOOKUP($L490,Insumos!$D$2:$G$518,4,FALSE),"")</f>
        <v/>
      </c>
      <c r="R490" s="475"/>
    </row>
    <row r="491" spans="2:18" x14ac:dyDescent="0.25">
      <c r="B491" s="477" t="str">
        <f>IF(Tabla1[[#This Row],[Código_Actividad]]="","",CONCATENATE(Tabla1[[#This Row],[POA]],".",Tabla1[[#This Row],[SRS]],".",Tabla1[[#This Row],[AREA]],".",Tabla1[[#This Row],[TIPO]]))</f>
        <v/>
      </c>
      <c r="C491" s="477" t="str">
        <f>IF(Tabla1[[#This Row],[Código_Actividad]]="","",'Formulario PPGR1'!#REF!)</f>
        <v/>
      </c>
      <c r="D491" s="477" t="str">
        <f>IF(Tabla1[[#This Row],[Código_Actividad]]="","",'Formulario PPGR1'!#REF!)</f>
        <v/>
      </c>
      <c r="E491" s="477" t="str">
        <f>IF(Tabla1[[#This Row],[Código_Actividad]]="","",'Formulario PPGR1'!#REF!)</f>
        <v/>
      </c>
      <c r="F491" s="477" t="str">
        <f>IF(Tabla1[[#This Row],[Código_Actividad]]="","",'Formulario PPGR1'!#REF!)</f>
        <v/>
      </c>
      <c r="G491" s="386"/>
      <c r="H491" s="418" t="str">
        <f>IFERROR(VLOOKUP(Tabla1[[#This Row],[Código_Actividad]],'Formulario PPGR2'!$H$7:$I$1048576,2,FALSE),"")</f>
        <v/>
      </c>
      <c r="I491" s="453">
        <v>17</v>
      </c>
      <c r="J491" s="388"/>
      <c r="K491" s="451" t="str">
        <f>IFERROR(VLOOKUP($J491,[10]LSIns!$B$5:$C$45,2,FALSE),"")</f>
        <v/>
      </c>
      <c r="L491" s="543"/>
      <c r="M491" s="475" t="str">
        <f>IFERROR(VLOOKUP($L491,Insumos!$D$2:$G$518,2,FALSE),"")</f>
        <v/>
      </c>
      <c r="N491" s="545"/>
      <c r="O491" s="476" t="str">
        <f>IFERROR(VLOOKUP($L491,Insumos!$D$2:$G$518,3,FALSE),"")</f>
        <v/>
      </c>
      <c r="P491" s="476" t="e">
        <f>+Tabla1[[#This Row],[Precio Unitario]]*Tabla1[[#This Row],[Cantidad de Insumos]]</f>
        <v>#VALUE!</v>
      </c>
      <c r="Q491" s="476" t="str">
        <f>IFERROR(VLOOKUP($L491,Insumos!$D$2:$G$518,4,FALSE),"")</f>
        <v/>
      </c>
      <c r="R491" s="475"/>
    </row>
    <row r="492" spans="2:18" x14ac:dyDescent="0.25">
      <c r="B492" s="477" t="str">
        <f>IF(Tabla1[[#This Row],[Código_Actividad]]="","",CONCATENATE(Tabla1[[#This Row],[POA]],".",Tabla1[[#This Row],[SRS]],".",Tabla1[[#This Row],[AREA]],".",Tabla1[[#This Row],[TIPO]]))</f>
        <v/>
      </c>
      <c r="C492" s="477" t="str">
        <f>IF(Tabla1[[#This Row],[Código_Actividad]]="","",'Formulario PPGR1'!#REF!)</f>
        <v/>
      </c>
      <c r="D492" s="477" t="str">
        <f>IF(Tabla1[[#This Row],[Código_Actividad]]="","",'Formulario PPGR1'!#REF!)</f>
        <v/>
      </c>
      <c r="E492" s="477" t="str">
        <f>IF(Tabla1[[#This Row],[Código_Actividad]]="","",'Formulario PPGR1'!#REF!)</f>
        <v/>
      </c>
      <c r="F492" s="477" t="str">
        <f>IF(Tabla1[[#This Row],[Código_Actividad]]="","",'Formulario PPGR1'!#REF!)</f>
        <v/>
      </c>
      <c r="G492" s="386"/>
      <c r="H492" s="418" t="str">
        <f>IFERROR(VLOOKUP(Tabla1[[#This Row],[Código_Actividad]],'Formulario PPGR2'!$H$7:$I$1048576,2,FALSE),"")</f>
        <v/>
      </c>
      <c r="I492" s="453">
        <v>17</v>
      </c>
      <c r="J492" s="388"/>
      <c r="K492" s="451" t="str">
        <f>IFERROR(VLOOKUP($J492,[10]LSIns!$B$5:$C$45,2,FALSE),"")</f>
        <v/>
      </c>
      <c r="L492" s="543"/>
      <c r="M492" s="475" t="str">
        <f>IFERROR(VLOOKUP($L492,Insumos!$D$2:$G$518,2,FALSE),"")</f>
        <v/>
      </c>
      <c r="N492" s="545"/>
      <c r="O492" s="476" t="str">
        <f>IFERROR(VLOOKUP($L492,Insumos!$D$2:$G$518,3,FALSE),"")</f>
        <v/>
      </c>
      <c r="P492" s="476" t="e">
        <f>+Tabla1[[#This Row],[Precio Unitario]]*Tabla1[[#This Row],[Cantidad de Insumos]]</f>
        <v>#VALUE!</v>
      </c>
      <c r="Q492" s="476" t="str">
        <f>IFERROR(VLOOKUP($L492,Insumos!$D$2:$G$518,4,FALSE),"")</f>
        <v/>
      </c>
      <c r="R492" s="475"/>
    </row>
    <row r="493" spans="2:18" x14ac:dyDescent="0.25">
      <c r="B493" s="477" t="str">
        <f>IF(Tabla1[[#This Row],[Código_Actividad]]="","",CONCATENATE(Tabla1[[#This Row],[POA]],".",Tabla1[[#This Row],[SRS]],".",Tabla1[[#This Row],[AREA]],".",Tabla1[[#This Row],[TIPO]]))</f>
        <v/>
      </c>
      <c r="C493" s="477" t="str">
        <f>IF(Tabla1[[#This Row],[Código_Actividad]]="","",'Formulario PPGR1'!#REF!)</f>
        <v/>
      </c>
      <c r="D493" s="477" t="str">
        <f>IF(Tabla1[[#This Row],[Código_Actividad]]="","",'Formulario PPGR1'!#REF!)</f>
        <v/>
      </c>
      <c r="E493" s="477" t="str">
        <f>IF(Tabla1[[#This Row],[Código_Actividad]]="","",'Formulario PPGR1'!#REF!)</f>
        <v/>
      </c>
      <c r="F493" s="477" t="str">
        <f>IF(Tabla1[[#This Row],[Código_Actividad]]="","",'Formulario PPGR1'!#REF!)</f>
        <v/>
      </c>
      <c r="G493" s="386"/>
      <c r="H493" s="418" t="str">
        <f>IFERROR(VLOOKUP(Tabla1[[#This Row],[Código_Actividad]],'Formulario PPGR2'!$H$7:$I$1048576,2,FALSE),"")</f>
        <v/>
      </c>
      <c r="I493" s="453">
        <v>17</v>
      </c>
      <c r="J493" s="388"/>
      <c r="K493" s="451" t="str">
        <f>IFERROR(VLOOKUP($J493,[10]LSIns!$B$5:$C$45,2,FALSE),"")</f>
        <v/>
      </c>
      <c r="L493" s="543"/>
      <c r="M493" s="475" t="str">
        <f>IFERROR(VLOOKUP($L493,Insumos!$D$2:$G$518,2,FALSE),"")</f>
        <v/>
      </c>
      <c r="N493" s="545"/>
      <c r="O493" s="476" t="str">
        <f>IFERROR(VLOOKUP($L493,Insumos!$D$2:$G$518,3,FALSE),"")</f>
        <v/>
      </c>
      <c r="P493" s="476" t="e">
        <f>+Tabla1[[#This Row],[Precio Unitario]]*Tabla1[[#This Row],[Cantidad de Insumos]]</f>
        <v>#VALUE!</v>
      </c>
      <c r="Q493" s="476" t="str">
        <f>IFERROR(VLOOKUP($L493,Insumos!$D$2:$G$518,4,FALSE),"")</f>
        <v/>
      </c>
      <c r="R493" s="475"/>
    </row>
    <row r="494" spans="2:18" x14ac:dyDescent="0.25">
      <c r="B494" s="477" t="str">
        <f>IF(Tabla1[[#This Row],[Código_Actividad]]="","",CONCATENATE(Tabla1[[#This Row],[POA]],".",Tabla1[[#This Row],[SRS]],".",Tabla1[[#This Row],[AREA]],".",Tabla1[[#This Row],[TIPO]]))</f>
        <v/>
      </c>
      <c r="C494" s="477" t="str">
        <f>IF(Tabla1[[#This Row],[Código_Actividad]]="","",'Formulario PPGR1'!#REF!)</f>
        <v/>
      </c>
      <c r="D494" s="477" t="str">
        <f>IF(Tabla1[[#This Row],[Código_Actividad]]="","",'Formulario PPGR1'!#REF!)</f>
        <v/>
      </c>
      <c r="E494" s="477" t="str">
        <f>IF(Tabla1[[#This Row],[Código_Actividad]]="","",'Formulario PPGR1'!#REF!)</f>
        <v/>
      </c>
      <c r="F494" s="477" t="str">
        <f>IF(Tabla1[[#This Row],[Código_Actividad]]="","",'Formulario PPGR1'!#REF!)</f>
        <v/>
      </c>
      <c r="G494" s="386"/>
      <c r="H494" s="418" t="str">
        <f>IFERROR(VLOOKUP(Tabla1[[#This Row],[Código_Actividad]],'Formulario PPGR2'!$H$7:$I$1048576,2,FALSE),"")</f>
        <v/>
      </c>
      <c r="I494" s="453">
        <v>17</v>
      </c>
      <c r="J494" s="388"/>
      <c r="K494" s="451" t="str">
        <f>IFERROR(VLOOKUP($J494,[10]LSIns!$B$5:$C$45,2,FALSE),"")</f>
        <v/>
      </c>
      <c r="L494" s="543"/>
      <c r="M494" s="475" t="str">
        <f>IFERROR(VLOOKUP($L494,Insumos!$D$2:$G$518,2,FALSE),"")</f>
        <v/>
      </c>
      <c r="N494" s="545"/>
      <c r="O494" s="476" t="str">
        <f>IFERROR(VLOOKUP($L494,Insumos!$D$2:$G$518,3,FALSE),"")</f>
        <v/>
      </c>
      <c r="P494" s="476" t="e">
        <f>+Tabla1[[#This Row],[Precio Unitario]]*Tabla1[[#This Row],[Cantidad de Insumos]]</f>
        <v>#VALUE!</v>
      </c>
      <c r="Q494" s="476" t="str">
        <f>IFERROR(VLOOKUP($L494,Insumos!$D$2:$G$518,4,FALSE),"")</f>
        <v/>
      </c>
      <c r="R494" s="475"/>
    </row>
    <row r="495" spans="2:18" x14ac:dyDescent="0.25">
      <c r="B495" s="477" t="str">
        <f>IF(Tabla1[[#This Row],[Código_Actividad]]="","",CONCATENATE(Tabla1[[#This Row],[POA]],".",Tabla1[[#This Row],[SRS]],".",Tabla1[[#This Row],[AREA]],".",Tabla1[[#This Row],[TIPO]]))</f>
        <v/>
      </c>
      <c r="C495" s="477" t="str">
        <f>IF(Tabla1[[#This Row],[Código_Actividad]]="","",'Formulario PPGR1'!#REF!)</f>
        <v/>
      </c>
      <c r="D495" s="477" t="str">
        <f>IF(Tabla1[[#This Row],[Código_Actividad]]="","",'Formulario PPGR1'!#REF!)</f>
        <v/>
      </c>
      <c r="E495" s="477" t="str">
        <f>IF(Tabla1[[#This Row],[Código_Actividad]]="","",'Formulario PPGR1'!#REF!)</f>
        <v/>
      </c>
      <c r="F495" s="477" t="str">
        <f>IF(Tabla1[[#This Row],[Código_Actividad]]="","",'Formulario PPGR1'!#REF!)</f>
        <v/>
      </c>
      <c r="G495" s="386"/>
      <c r="H495" s="418" t="str">
        <f>IFERROR(VLOOKUP(Tabla1[[#This Row],[Código_Actividad]],'Formulario PPGR2'!$H$7:$I$1048576,2,FALSE),"")</f>
        <v/>
      </c>
      <c r="I495" s="453">
        <v>17</v>
      </c>
      <c r="J495" s="388"/>
      <c r="K495" s="451" t="str">
        <f>IFERROR(VLOOKUP($J495,[10]LSIns!$B$5:$C$45,2,FALSE),"")</f>
        <v/>
      </c>
      <c r="L495" s="543"/>
      <c r="M495" s="475" t="str">
        <f>IFERROR(VLOOKUP($L495,Insumos!$D$2:$G$518,2,FALSE),"")</f>
        <v/>
      </c>
      <c r="N495" s="545"/>
      <c r="O495" s="476" t="str">
        <f>IFERROR(VLOOKUP($L495,Insumos!$D$2:$G$518,3,FALSE),"")</f>
        <v/>
      </c>
      <c r="P495" s="476" t="e">
        <f>+Tabla1[[#This Row],[Precio Unitario]]*Tabla1[[#This Row],[Cantidad de Insumos]]</f>
        <v>#VALUE!</v>
      </c>
      <c r="Q495" s="476" t="str">
        <f>IFERROR(VLOOKUP($L495,Insumos!$D$2:$G$518,4,FALSE),"")</f>
        <v/>
      </c>
      <c r="R495" s="475"/>
    </row>
    <row r="496" spans="2:18" x14ac:dyDescent="0.25">
      <c r="B496" s="477" t="str">
        <f>IF(Tabla1[[#This Row],[Código_Actividad]]="","",CONCATENATE(Tabla1[[#This Row],[POA]],".",Tabla1[[#This Row],[SRS]],".",Tabla1[[#This Row],[AREA]],".",Tabla1[[#This Row],[TIPO]]))</f>
        <v/>
      </c>
      <c r="C496" s="477" t="str">
        <f>IF(Tabla1[[#This Row],[Código_Actividad]]="","",'Formulario PPGR1'!#REF!)</f>
        <v/>
      </c>
      <c r="D496" s="477" t="str">
        <f>IF(Tabla1[[#This Row],[Código_Actividad]]="","",'Formulario PPGR1'!#REF!)</f>
        <v/>
      </c>
      <c r="E496" s="477" t="str">
        <f>IF(Tabla1[[#This Row],[Código_Actividad]]="","",'Formulario PPGR1'!#REF!)</f>
        <v/>
      </c>
      <c r="F496" s="477" t="str">
        <f>IF(Tabla1[[#This Row],[Código_Actividad]]="","",'Formulario PPGR1'!#REF!)</f>
        <v/>
      </c>
      <c r="G496" s="386"/>
      <c r="H496" s="418" t="str">
        <f>IFERROR(VLOOKUP(Tabla1[[#This Row],[Código_Actividad]],'Formulario PPGR2'!$H$7:$I$1048576,2,FALSE),"")</f>
        <v/>
      </c>
      <c r="I496" s="453">
        <v>40</v>
      </c>
      <c r="J496" s="388"/>
      <c r="K496" s="451" t="str">
        <f>IFERROR(VLOOKUP($J496,[10]LSIns!$B$5:$C$45,2,FALSE),"")</f>
        <v/>
      </c>
      <c r="L496" s="543"/>
      <c r="M496" s="475" t="str">
        <f>IFERROR(VLOOKUP($L496,Insumos!$D$2:$G$518,2,FALSE),"")</f>
        <v/>
      </c>
      <c r="N496" s="545"/>
      <c r="O496" s="476" t="str">
        <f>IFERROR(VLOOKUP($L496,Insumos!$D$2:$G$518,3,FALSE),"")</f>
        <v/>
      </c>
      <c r="P496" s="476" t="e">
        <f>+Tabla1[[#This Row],[Precio Unitario]]*Tabla1[[#This Row],[Cantidad de Insumos]]</f>
        <v>#VALUE!</v>
      </c>
      <c r="Q496" s="476" t="str">
        <f>IFERROR(VLOOKUP($L496,Insumos!$D$2:$G$518,4,FALSE),"")</f>
        <v/>
      </c>
      <c r="R496" s="475"/>
    </row>
    <row r="497" spans="2:18" x14ac:dyDescent="0.25">
      <c r="B497" s="477" t="str">
        <f>IF(Tabla1[[#This Row],[Código_Actividad]]="","",CONCATENATE(Tabla1[[#This Row],[POA]],".",Tabla1[[#This Row],[SRS]],".",Tabla1[[#This Row],[AREA]],".",Tabla1[[#This Row],[TIPO]]))</f>
        <v/>
      </c>
      <c r="C497" s="477" t="str">
        <f>IF(Tabla1[[#This Row],[Código_Actividad]]="","",'Formulario PPGR1'!#REF!)</f>
        <v/>
      </c>
      <c r="D497" s="477" t="str">
        <f>IF(Tabla1[[#This Row],[Código_Actividad]]="","",'Formulario PPGR1'!#REF!)</f>
        <v/>
      </c>
      <c r="E497" s="477" t="str">
        <f>IF(Tabla1[[#This Row],[Código_Actividad]]="","",'Formulario PPGR1'!#REF!)</f>
        <v/>
      </c>
      <c r="F497" s="477" t="str">
        <f>IF(Tabla1[[#This Row],[Código_Actividad]]="","",'Formulario PPGR1'!#REF!)</f>
        <v/>
      </c>
      <c r="G497" s="386"/>
      <c r="H497" s="418" t="str">
        <f>IFERROR(VLOOKUP(Tabla1[[#This Row],[Código_Actividad]],'Formulario PPGR2'!$H$7:$I$1048576,2,FALSE),"")</f>
        <v/>
      </c>
      <c r="I497" s="453">
        <v>40</v>
      </c>
      <c r="J497" s="388"/>
      <c r="K497" s="451" t="str">
        <f>IFERROR(VLOOKUP($J497,[10]LSIns!$B$5:$C$45,2,FALSE),"")</f>
        <v/>
      </c>
      <c r="L497" s="543"/>
      <c r="M497" s="475" t="str">
        <f>IFERROR(VLOOKUP($L497,Insumos!$D$2:$G$518,2,FALSE),"")</f>
        <v/>
      </c>
      <c r="N497" s="545"/>
      <c r="O497" s="476" t="str">
        <f>IFERROR(VLOOKUP($L497,Insumos!$D$2:$G$518,3,FALSE),"")</f>
        <v/>
      </c>
      <c r="P497" s="476" t="e">
        <f>+Tabla1[[#This Row],[Precio Unitario]]*Tabla1[[#This Row],[Cantidad de Insumos]]</f>
        <v>#VALUE!</v>
      </c>
      <c r="Q497" s="476" t="str">
        <f>IFERROR(VLOOKUP($L497,Insumos!$D$2:$G$518,4,FALSE),"")</f>
        <v/>
      </c>
      <c r="R497" s="475"/>
    </row>
    <row r="498" spans="2:18" x14ac:dyDescent="0.25">
      <c r="B498" s="477" t="str">
        <f>IF(Tabla1[[#This Row],[Código_Actividad]]="","",CONCATENATE(Tabla1[[#This Row],[POA]],".",Tabla1[[#This Row],[SRS]],".",Tabla1[[#This Row],[AREA]],".",Tabla1[[#This Row],[TIPO]]))</f>
        <v/>
      </c>
      <c r="C498" s="477" t="str">
        <f>IF(Tabla1[[#This Row],[Código_Actividad]]="","",'Formulario PPGR1'!#REF!)</f>
        <v/>
      </c>
      <c r="D498" s="477" t="str">
        <f>IF(Tabla1[[#This Row],[Código_Actividad]]="","",'Formulario PPGR1'!#REF!)</f>
        <v/>
      </c>
      <c r="E498" s="477" t="str">
        <f>IF(Tabla1[[#This Row],[Código_Actividad]]="","",'Formulario PPGR1'!#REF!)</f>
        <v/>
      </c>
      <c r="F498" s="477" t="str">
        <f>IF(Tabla1[[#This Row],[Código_Actividad]]="","",'Formulario PPGR1'!#REF!)</f>
        <v/>
      </c>
      <c r="G498" s="386"/>
      <c r="H498" s="418" t="str">
        <f>IFERROR(VLOOKUP(Tabla1[[#This Row],[Código_Actividad]],'Formulario PPGR2'!$H$7:$I$1048576,2,FALSE),"")</f>
        <v/>
      </c>
      <c r="I498" s="453">
        <v>40</v>
      </c>
      <c r="J498" s="388"/>
      <c r="K498" s="451" t="str">
        <f>IFERROR(VLOOKUP($J498,[10]LSIns!$B$5:$C$45,2,FALSE),"")</f>
        <v/>
      </c>
      <c r="L498" s="543"/>
      <c r="M498" s="475" t="str">
        <f>IFERROR(VLOOKUP($L498,Insumos!$D$2:$G$518,2,FALSE),"")</f>
        <v/>
      </c>
      <c r="N498" s="545"/>
      <c r="O498" s="476" t="str">
        <f>IFERROR(VLOOKUP($L498,Insumos!$D$2:$G$518,3,FALSE),"")</f>
        <v/>
      </c>
      <c r="P498" s="476" t="e">
        <f>+Tabla1[[#This Row],[Precio Unitario]]*Tabla1[[#This Row],[Cantidad de Insumos]]</f>
        <v>#VALUE!</v>
      </c>
      <c r="Q498" s="476" t="str">
        <f>IFERROR(VLOOKUP($L498,Insumos!$D$2:$G$518,4,FALSE),"")</f>
        <v/>
      </c>
      <c r="R498" s="475"/>
    </row>
    <row r="499" spans="2:18" x14ac:dyDescent="0.25">
      <c r="B499" s="477" t="str">
        <f>IF(Tabla1[[#This Row],[Código_Actividad]]="","",CONCATENATE(Tabla1[[#This Row],[POA]],".",Tabla1[[#This Row],[SRS]],".",Tabla1[[#This Row],[AREA]],".",Tabla1[[#This Row],[TIPO]]))</f>
        <v/>
      </c>
      <c r="C499" s="477" t="str">
        <f>IF(Tabla1[[#This Row],[Código_Actividad]]="","",'Formulario PPGR1'!#REF!)</f>
        <v/>
      </c>
      <c r="D499" s="477" t="str">
        <f>IF(Tabla1[[#This Row],[Código_Actividad]]="","",'Formulario PPGR1'!#REF!)</f>
        <v/>
      </c>
      <c r="E499" s="477" t="str">
        <f>IF(Tabla1[[#This Row],[Código_Actividad]]="","",'Formulario PPGR1'!#REF!)</f>
        <v/>
      </c>
      <c r="F499" s="477" t="str">
        <f>IF(Tabla1[[#This Row],[Código_Actividad]]="","",'Formulario PPGR1'!#REF!)</f>
        <v/>
      </c>
      <c r="G499" s="386"/>
      <c r="H499" s="418" t="str">
        <f>IFERROR(VLOOKUP(Tabla1[[#This Row],[Código_Actividad]],'Formulario PPGR2'!$H$7:$I$1048576,2,FALSE),"")</f>
        <v/>
      </c>
      <c r="I499" s="453">
        <v>20</v>
      </c>
      <c r="J499" s="388"/>
      <c r="K499" s="451" t="str">
        <f>IFERROR(VLOOKUP($J499,[10]LSIns!$B$5:$C$45,2,FALSE),"")</f>
        <v/>
      </c>
      <c r="L499" s="543"/>
      <c r="M499" s="475" t="str">
        <f>IFERROR(VLOOKUP($L499,Insumos!$D$2:$G$518,2,FALSE),"")</f>
        <v/>
      </c>
      <c r="N499" s="545"/>
      <c r="O499" s="476" t="str">
        <f>IFERROR(VLOOKUP($L499,Insumos!$D$2:$G$518,3,FALSE),"")</f>
        <v/>
      </c>
      <c r="P499" s="476" t="e">
        <f>+Tabla1[[#This Row],[Precio Unitario]]*Tabla1[[#This Row],[Cantidad de Insumos]]</f>
        <v>#VALUE!</v>
      </c>
      <c r="Q499" s="476" t="str">
        <f>IFERROR(VLOOKUP($L499,Insumos!$D$2:$G$518,4,FALSE),"")</f>
        <v/>
      </c>
      <c r="R499" s="475"/>
    </row>
    <row r="500" spans="2:18" x14ac:dyDescent="0.25">
      <c r="B500" s="477" t="str">
        <f>IF(Tabla1[[#This Row],[Código_Actividad]]="","",CONCATENATE(Tabla1[[#This Row],[POA]],".",Tabla1[[#This Row],[SRS]],".",Tabla1[[#This Row],[AREA]],".",Tabla1[[#This Row],[TIPO]]))</f>
        <v/>
      </c>
      <c r="C500" s="477" t="str">
        <f>IF(Tabla1[[#This Row],[Código_Actividad]]="","",'Formulario PPGR1'!#REF!)</f>
        <v/>
      </c>
      <c r="D500" s="477" t="str">
        <f>IF(Tabla1[[#This Row],[Código_Actividad]]="","",'Formulario PPGR1'!#REF!)</f>
        <v/>
      </c>
      <c r="E500" s="477" t="str">
        <f>IF(Tabla1[[#This Row],[Código_Actividad]]="","",'Formulario PPGR1'!#REF!)</f>
        <v/>
      </c>
      <c r="F500" s="477" t="str">
        <f>IF(Tabla1[[#This Row],[Código_Actividad]]="","",'Formulario PPGR1'!#REF!)</f>
        <v/>
      </c>
      <c r="G500" s="386"/>
      <c r="H500" s="418" t="str">
        <f>IFERROR(VLOOKUP(Tabla1[[#This Row],[Código_Actividad]],'Formulario PPGR2'!$H$7:$I$1048576,2,FALSE),"")</f>
        <v/>
      </c>
      <c r="I500" s="453">
        <v>40</v>
      </c>
      <c r="J500" s="388"/>
      <c r="K500" s="451" t="str">
        <f>IFERROR(VLOOKUP($J500,[10]LSIns!$B$5:$C$45,2,FALSE),"")</f>
        <v/>
      </c>
      <c r="L500" s="543"/>
      <c r="M500" s="475" t="str">
        <f>IFERROR(VLOOKUP($L500,Insumos!$D$2:$G$518,2,FALSE),"")</f>
        <v/>
      </c>
      <c r="N500" s="545"/>
      <c r="O500" s="476" t="str">
        <f>IFERROR(VLOOKUP($L500,Insumos!$D$2:$G$518,3,FALSE),"")</f>
        <v/>
      </c>
      <c r="P500" s="476" t="e">
        <f>+Tabla1[[#This Row],[Precio Unitario]]*Tabla1[[#This Row],[Cantidad de Insumos]]</f>
        <v>#VALUE!</v>
      </c>
      <c r="Q500" s="476" t="str">
        <f>IFERROR(VLOOKUP($L500,Insumos!$D$2:$G$518,4,FALSE),"")</f>
        <v/>
      </c>
      <c r="R500" s="475"/>
    </row>
    <row r="501" spans="2:18" x14ac:dyDescent="0.25">
      <c r="B501" s="477" t="str">
        <f>IF(Tabla1[[#This Row],[Código_Actividad]]="","",CONCATENATE(Tabla1[[#This Row],[POA]],".",Tabla1[[#This Row],[SRS]],".",Tabla1[[#This Row],[AREA]],".",Tabla1[[#This Row],[TIPO]]))</f>
        <v/>
      </c>
      <c r="C501" s="477" t="str">
        <f>IF(Tabla1[[#This Row],[Código_Actividad]]="","",'Formulario PPGR1'!#REF!)</f>
        <v/>
      </c>
      <c r="D501" s="477" t="str">
        <f>IF(Tabla1[[#This Row],[Código_Actividad]]="","",'Formulario PPGR1'!#REF!)</f>
        <v/>
      </c>
      <c r="E501" s="477" t="str">
        <f>IF(Tabla1[[#This Row],[Código_Actividad]]="","",'Formulario PPGR1'!#REF!)</f>
        <v/>
      </c>
      <c r="F501" s="477" t="str">
        <f>IF(Tabla1[[#This Row],[Código_Actividad]]="","",'Formulario PPGR1'!#REF!)</f>
        <v/>
      </c>
      <c r="G501" s="386"/>
      <c r="H501" s="418" t="str">
        <f>IFERROR(VLOOKUP(Tabla1[[#This Row],[Código_Actividad]],'Formulario PPGR2'!$H$7:$I$1048576,2,FALSE),"")</f>
        <v/>
      </c>
      <c r="I501" s="453">
        <v>93</v>
      </c>
      <c r="J501" s="388"/>
      <c r="K501" s="451" t="str">
        <f>IFERROR(VLOOKUP($J501,[10]LSIns!$B$5:$C$45,2,FALSE),"")</f>
        <v/>
      </c>
      <c r="L501" s="543"/>
      <c r="M501" s="475" t="str">
        <f>IFERROR(VLOOKUP($L501,Insumos!$D$2:$G$518,2,FALSE),"")</f>
        <v/>
      </c>
      <c r="N501" s="545"/>
      <c r="O501" s="476" t="str">
        <f>IFERROR(VLOOKUP($L501,Insumos!$D$2:$G$518,3,FALSE),"")</f>
        <v/>
      </c>
      <c r="P501" s="476" t="e">
        <f>+Tabla1[[#This Row],[Precio Unitario]]*Tabla1[[#This Row],[Cantidad de Insumos]]</f>
        <v>#VALUE!</v>
      </c>
      <c r="Q501" s="476" t="str">
        <f>IFERROR(VLOOKUP($L501,Insumos!$D$2:$G$518,4,FALSE),"")</f>
        <v/>
      </c>
      <c r="R501" s="475"/>
    </row>
    <row r="502" spans="2:18" x14ac:dyDescent="0.25">
      <c r="B502" s="477" t="str">
        <f>IF(Tabla1[[#This Row],[Código_Actividad]]="","",CONCATENATE(Tabla1[[#This Row],[POA]],".",Tabla1[[#This Row],[SRS]],".",Tabla1[[#This Row],[AREA]],".",Tabla1[[#This Row],[TIPO]]))</f>
        <v/>
      </c>
      <c r="C502" s="477" t="str">
        <f>IF(Tabla1[[#This Row],[Código_Actividad]]="","",'Formulario PPGR1'!#REF!)</f>
        <v/>
      </c>
      <c r="D502" s="477" t="str">
        <f>IF(Tabla1[[#This Row],[Código_Actividad]]="","",'Formulario PPGR1'!#REF!)</f>
        <v/>
      </c>
      <c r="E502" s="477" t="str">
        <f>IF(Tabla1[[#This Row],[Código_Actividad]]="","",'Formulario PPGR1'!#REF!)</f>
        <v/>
      </c>
      <c r="F502" s="477" t="str">
        <f>IF(Tabla1[[#This Row],[Código_Actividad]]="","",'Formulario PPGR1'!#REF!)</f>
        <v/>
      </c>
      <c r="G502" s="386"/>
      <c r="H502" s="418" t="str">
        <f>IFERROR(VLOOKUP(Tabla1[[#This Row],[Código_Actividad]],'Formulario PPGR2'!$H$7:$I$1048576,2,FALSE),"")</f>
        <v/>
      </c>
      <c r="I502" s="453">
        <v>93</v>
      </c>
      <c r="J502" s="388"/>
      <c r="K502" s="451" t="str">
        <f>IFERROR(VLOOKUP($J502,[10]LSIns!$B$5:$C$45,2,FALSE),"")</f>
        <v/>
      </c>
      <c r="L502" s="543"/>
      <c r="M502" s="475" t="str">
        <f>IFERROR(VLOOKUP($L502,Insumos!$D$2:$G$518,2,FALSE),"")</f>
        <v/>
      </c>
      <c r="N502" s="545"/>
      <c r="O502" s="476" t="str">
        <f>IFERROR(VLOOKUP($L502,Insumos!$D$2:$G$518,3,FALSE),"")</f>
        <v/>
      </c>
      <c r="P502" s="476" t="e">
        <f>+Tabla1[[#This Row],[Precio Unitario]]*Tabla1[[#This Row],[Cantidad de Insumos]]</f>
        <v>#VALUE!</v>
      </c>
      <c r="Q502" s="476" t="str">
        <f>IFERROR(VLOOKUP($L502,Insumos!$D$2:$G$518,4,FALSE),"")</f>
        <v/>
      </c>
      <c r="R502" s="475"/>
    </row>
    <row r="503" spans="2:18" x14ac:dyDescent="0.25">
      <c r="B503" s="477" t="str">
        <f>IF(Tabla1[[#This Row],[Código_Actividad]]="","",CONCATENATE(Tabla1[[#This Row],[POA]],".",Tabla1[[#This Row],[SRS]],".",Tabla1[[#This Row],[AREA]],".",Tabla1[[#This Row],[TIPO]]))</f>
        <v/>
      </c>
      <c r="C503" s="477" t="str">
        <f>IF(Tabla1[[#This Row],[Código_Actividad]]="","",'Formulario PPGR1'!#REF!)</f>
        <v/>
      </c>
      <c r="D503" s="477" t="str">
        <f>IF(Tabla1[[#This Row],[Código_Actividad]]="","",'Formulario PPGR1'!#REF!)</f>
        <v/>
      </c>
      <c r="E503" s="477" t="str">
        <f>IF(Tabla1[[#This Row],[Código_Actividad]]="","",'Formulario PPGR1'!#REF!)</f>
        <v/>
      </c>
      <c r="F503" s="477" t="str">
        <f>IF(Tabla1[[#This Row],[Código_Actividad]]="","",'Formulario PPGR1'!#REF!)</f>
        <v/>
      </c>
      <c r="G503" s="386"/>
      <c r="H503" s="418" t="str">
        <f>IFERROR(VLOOKUP(Tabla1[[#This Row],[Código_Actividad]],'Formulario PPGR2'!$H$7:$I$1048576,2,FALSE),"")</f>
        <v/>
      </c>
      <c r="I503" s="453">
        <v>93</v>
      </c>
      <c r="J503" s="388"/>
      <c r="K503" s="451" t="str">
        <f>IFERROR(VLOOKUP($J503,[10]LSIns!$B$5:$C$45,2,FALSE),"")</f>
        <v/>
      </c>
      <c r="L503" s="543"/>
      <c r="M503" s="475" t="str">
        <f>IFERROR(VLOOKUP($L503,Insumos!$D$2:$G$518,2,FALSE),"")</f>
        <v/>
      </c>
      <c r="N503" s="545"/>
      <c r="O503" s="476" t="str">
        <f>IFERROR(VLOOKUP($L503,Insumos!$D$2:$G$518,3,FALSE),"")</f>
        <v/>
      </c>
      <c r="P503" s="476" t="e">
        <f>+Tabla1[[#This Row],[Precio Unitario]]*Tabla1[[#This Row],[Cantidad de Insumos]]</f>
        <v>#VALUE!</v>
      </c>
      <c r="Q503" s="476" t="str">
        <f>IFERROR(VLOOKUP($L503,Insumos!$D$2:$G$518,4,FALSE),"")</f>
        <v/>
      </c>
      <c r="R503" s="475"/>
    </row>
    <row r="504" spans="2:18" x14ac:dyDescent="0.25">
      <c r="B504" s="477" t="str">
        <f>IF(Tabla1[[#This Row],[Código_Actividad]]="","",CONCATENATE(Tabla1[[#This Row],[POA]],".",Tabla1[[#This Row],[SRS]],".",Tabla1[[#This Row],[AREA]],".",Tabla1[[#This Row],[TIPO]]))</f>
        <v/>
      </c>
      <c r="C504" s="477" t="str">
        <f>IF(Tabla1[[#This Row],[Código_Actividad]]="","",'Formulario PPGR1'!#REF!)</f>
        <v/>
      </c>
      <c r="D504" s="477" t="str">
        <f>IF(Tabla1[[#This Row],[Código_Actividad]]="","",'Formulario PPGR1'!#REF!)</f>
        <v/>
      </c>
      <c r="E504" s="477" t="str">
        <f>IF(Tabla1[[#This Row],[Código_Actividad]]="","",'Formulario PPGR1'!#REF!)</f>
        <v/>
      </c>
      <c r="F504" s="477" t="str">
        <f>IF(Tabla1[[#This Row],[Código_Actividad]]="","",'Formulario PPGR1'!#REF!)</f>
        <v/>
      </c>
      <c r="G504" s="386"/>
      <c r="H504" s="418" t="str">
        <f>IFERROR(VLOOKUP(Tabla1[[#This Row],[Código_Actividad]],'Formulario PPGR2'!$H$7:$I$1048576,2,FALSE),"")</f>
        <v/>
      </c>
      <c r="I504" s="453">
        <v>50</v>
      </c>
      <c r="J504" s="388"/>
      <c r="K504" s="451" t="str">
        <f>IFERROR(VLOOKUP($J504,[10]LSIns!$B$5:$C$45,2,FALSE),"")</f>
        <v/>
      </c>
      <c r="L504" s="543"/>
      <c r="M504" s="475" t="str">
        <f>IFERROR(VLOOKUP($L504,Insumos!$D$2:$G$518,2,FALSE),"")</f>
        <v/>
      </c>
      <c r="N504" s="545"/>
      <c r="O504" s="476" t="str">
        <f>IFERROR(VLOOKUP($L504,Insumos!$D$2:$G$518,3,FALSE),"")</f>
        <v/>
      </c>
      <c r="P504" s="476" t="e">
        <f>+Tabla1[[#This Row],[Precio Unitario]]*Tabla1[[#This Row],[Cantidad de Insumos]]</f>
        <v>#VALUE!</v>
      </c>
      <c r="Q504" s="476" t="str">
        <f>IFERROR(VLOOKUP($L504,Insumos!$D$2:$G$518,4,FALSE),"")</f>
        <v/>
      </c>
      <c r="R504" s="475"/>
    </row>
    <row r="505" spans="2:18" x14ac:dyDescent="0.25">
      <c r="B505" s="477" t="str">
        <f>IF(Tabla1[[#This Row],[Código_Actividad]]="","",CONCATENATE(Tabla1[[#This Row],[POA]],".",Tabla1[[#This Row],[SRS]],".",Tabla1[[#This Row],[AREA]],".",Tabla1[[#This Row],[TIPO]]))</f>
        <v/>
      </c>
      <c r="C505" s="477" t="str">
        <f>IF(Tabla1[[#This Row],[Código_Actividad]]="","",'Formulario PPGR1'!#REF!)</f>
        <v/>
      </c>
      <c r="D505" s="477" t="str">
        <f>IF(Tabla1[[#This Row],[Código_Actividad]]="","",'Formulario PPGR1'!#REF!)</f>
        <v/>
      </c>
      <c r="E505" s="477" t="str">
        <f>IF(Tabla1[[#This Row],[Código_Actividad]]="","",'Formulario PPGR1'!#REF!)</f>
        <v/>
      </c>
      <c r="F505" s="477" t="str">
        <f>IF(Tabla1[[#This Row],[Código_Actividad]]="","",'Formulario PPGR1'!#REF!)</f>
        <v/>
      </c>
      <c r="G505" s="386"/>
      <c r="H505" s="418" t="str">
        <f>IFERROR(VLOOKUP(Tabla1[[#This Row],[Código_Actividad]],'Formulario PPGR2'!$H$7:$I$1048576,2,FALSE),"")</f>
        <v/>
      </c>
      <c r="I505" s="453">
        <v>93</v>
      </c>
      <c r="J505" s="388"/>
      <c r="K505" s="451" t="str">
        <f>IFERROR(VLOOKUP($J505,[10]LSIns!$B$5:$C$45,2,FALSE),"")</f>
        <v/>
      </c>
      <c r="L505" s="543"/>
      <c r="M505" s="475" t="str">
        <f>IFERROR(VLOOKUP($L505,Insumos!$D$2:$G$518,2,FALSE),"")</f>
        <v/>
      </c>
      <c r="N505" s="545"/>
      <c r="O505" s="476" t="str">
        <f>IFERROR(VLOOKUP($L505,Insumos!$D$2:$G$518,3,FALSE),"")</f>
        <v/>
      </c>
      <c r="P505" s="476" t="e">
        <f>+Tabla1[[#This Row],[Precio Unitario]]*Tabla1[[#This Row],[Cantidad de Insumos]]</f>
        <v>#VALUE!</v>
      </c>
      <c r="Q505" s="476" t="str">
        <f>IFERROR(VLOOKUP($L505,Insumos!$D$2:$G$518,4,FALSE),"")</f>
        <v/>
      </c>
      <c r="R505" s="475"/>
    </row>
    <row r="506" spans="2:18" x14ac:dyDescent="0.25">
      <c r="B506" s="477" t="str">
        <f>IF(Tabla1[[#This Row],[Código_Actividad]]="","",CONCATENATE(Tabla1[[#This Row],[POA]],".",Tabla1[[#This Row],[SRS]],".",Tabla1[[#This Row],[AREA]],".",Tabla1[[#This Row],[TIPO]]))</f>
        <v/>
      </c>
      <c r="C506" s="477" t="str">
        <f>IF(Tabla1[[#This Row],[Código_Actividad]]="","",'Formulario PPGR1'!#REF!)</f>
        <v/>
      </c>
      <c r="D506" s="477" t="str">
        <f>IF(Tabla1[[#This Row],[Código_Actividad]]="","",'Formulario PPGR1'!#REF!)</f>
        <v/>
      </c>
      <c r="E506" s="477" t="str">
        <f>IF(Tabla1[[#This Row],[Código_Actividad]]="","",'Formulario PPGR1'!#REF!)</f>
        <v/>
      </c>
      <c r="F506" s="477" t="str">
        <f>IF(Tabla1[[#This Row],[Código_Actividad]]="","",'Formulario PPGR1'!#REF!)</f>
        <v/>
      </c>
      <c r="G506" s="386"/>
      <c r="H506" s="418" t="str">
        <f>IFERROR(VLOOKUP(Tabla1[[#This Row],[Código_Actividad]],'Formulario PPGR2'!$H$7:$I$1048576,2,FALSE),"")</f>
        <v/>
      </c>
      <c r="I506" s="453" t="str">
        <f>IFERROR(VLOOKUP([10]!Tabla1[[#This Row],[Código_Actividad]],[10]!Tabla2[[Código]:[Total de Acciones ]],15,FALSE),"")</f>
        <v/>
      </c>
      <c r="J506" s="388"/>
      <c r="K506" s="451" t="str">
        <f>IFERROR(VLOOKUP($J506,[10]LSIns!$B$5:$C$45,2,FALSE),"")</f>
        <v/>
      </c>
      <c r="L506" s="543"/>
      <c r="M506" s="475" t="str">
        <f>IFERROR(VLOOKUP($L506,Insumos!$D$2:$G$518,2,FALSE),"")</f>
        <v/>
      </c>
      <c r="N506" s="545"/>
      <c r="O506" s="476" t="str">
        <f>IFERROR(VLOOKUP($L506,Insumos!$D$2:$G$518,3,FALSE),"")</f>
        <v/>
      </c>
      <c r="P506" s="476" t="e">
        <f>+Tabla1[[#This Row],[Precio Unitario]]*Tabla1[[#This Row],[Cantidad de Insumos]]</f>
        <v>#VALUE!</v>
      </c>
      <c r="Q506" s="476" t="str">
        <f>IFERROR(VLOOKUP($L506,Insumos!$D$2:$G$518,4,FALSE),"")</f>
        <v/>
      </c>
      <c r="R506" s="475"/>
    </row>
    <row r="507" spans="2:18" x14ac:dyDescent="0.25">
      <c r="B507" s="477" t="str">
        <f>IF(Tabla1[[#This Row],[Código_Actividad]]="","",CONCATENATE(Tabla1[[#This Row],[POA]],".",Tabla1[[#This Row],[SRS]],".",Tabla1[[#This Row],[AREA]],".",Tabla1[[#This Row],[TIPO]]))</f>
        <v/>
      </c>
      <c r="C507" s="477" t="str">
        <f>IF(Tabla1[[#This Row],[Código_Actividad]]="","",'Formulario PPGR1'!#REF!)</f>
        <v/>
      </c>
      <c r="D507" s="477" t="str">
        <f>IF(Tabla1[[#This Row],[Código_Actividad]]="","",'Formulario PPGR1'!#REF!)</f>
        <v/>
      </c>
      <c r="E507" s="477" t="str">
        <f>IF(Tabla1[[#This Row],[Código_Actividad]]="","",'Formulario PPGR1'!#REF!)</f>
        <v/>
      </c>
      <c r="F507" s="477" t="str">
        <f>IF(Tabla1[[#This Row],[Código_Actividad]]="","",'Formulario PPGR1'!#REF!)</f>
        <v/>
      </c>
      <c r="G507" s="386"/>
      <c r="H507" s="418" t="str">
        <f>IFERROR(VLOOKUP(Tabla1[[#This Row],[Código_Actividad]],'Formulario PPGR2'!$H$7:$I$1048576,2,FALSE),"")</f>
        <v/>
      </c>
      <c r="I507" s="453" t="str">
        <f>IFERROR(VLOOKUP([10]!Tabla1[[#This Row],[Código_Actividad]],[10]!Tabla2[[Código]:[Total de Acciones ]],15,FALSE),"")</f>
        <v/>
      </c>
      <c r="J507" s="388"/>
      <c r="K507" s="451" t="str">
        <f>IFERROR(VLOOKUP($J507,[10]LSIns!$B$5:$C$45,2,FALSE),"")</f>
        <v/>
      </c>
      <c r="L507" s="543"/>
      <c r="M507" s="475" t="str">
        <f>IFERROR(VLOOKUP($L507,Insumos!$D$2:$G$518,2,FALSE),"")</f>
        <v/>
      </c>
      <c r="N507" s="545"/>
      <c r="O507" s="476" t="str">
        <f>IFERROR(VLOOKUP($L507,Insumos!$D$2:$G$518,3,FALSE),"")</f>
        <v/>
      </c>
      <c r="P507" s="476" t="e">
        <f>+Tabla1[[#This Row],[Precio Unitario]]*Tabla1[[#This Row],[Cantidad de Insumos]]</f>
        <v>#VALUE!</v>
      </c>
      <c r="Q507" s="476" t="str">
        <f>IFERROR(VLOOKUP($L507,Insumos!$D$2:$G$518,4,FALSE),"")</f>
        <v/>
      </c>
      <c r="R507" s="475"/>
    </row>
    <row r="508" spans="2:18" x14ac:dyDescent="0.25">
      <c r="B508" s="477" t="str">
        <f>IF(Tabla1[[#This Row],[Código_Actividad]]="","",CONCATENATE(Tabla1[[#This Row],[POA]],".",Tabla1[[#This Row],[SRS]],".",Tabla1[[#This Row],[AREA]],".",Tabla1[[#This Row],[TIPO]]))</f>
        <v/>
      </c>
      <c r="C508" s="477" t="str">
        <f>IF(Tabla1[[#This Row],[Código_Actividad]]="","",'Formulario PPGR1'!#REF!)</f>
        <v/>
      </c>
      <c r="D508" s="477" t="str">
        <f>IF(Tabla1[[#This Row],[Código_Actividad]]="","",'Formulario PPGR1'!#REF!)</f>
        <v/>
      </c>
      <c r="E508" s="477" t="str">
        <f>IF(Tabla1[[#This Row],[Código_Actividad]]="","",'Formulario PPGR1'!#REF!)</f>
        <v/>
      </c>
      <c r="F508" s="477" t="str">
        <f>IF(Tabla1[[#This Row],[Código_Actividad]]="","",'Formulario PPGR1'!#REF!)</f>
        <v/>
      </c>
      <c r="G508" s="386"/>
      <c r="H508" s="418" t="str">
        <f>IFERROR(VLOOKUP(Tabla1[[#This Row],[Código_Actividad]],'Formulario PPGR2'!$H$7:$I$1048576,2,FALSE),"")</f>
        <v/>
      </c>
      <c r="I508" s="453">
        <v>5</v>
      </c>
      <c r="J508" s="388"/>
      <c r="K508" s="451" t="str">
        <f>IFERROR(VLOOKUP($J508,[10]LSIns!$B$5:$C$45,2,FALSE),"")</f>
        <v/>
      </c>
      <c r="L508" s="543"/>
      <c r="M508" s="475" t="str">
        <f>IFERROR(VLOOKUP($L508,Insumos!$D$2:$G$518,2,FALSE),"")</f>
        <v/>
      </c>
      <c r="N508" s="545"/>
      <c r="O508" s="476" t="str">
        <f>IFERROR(VLOOKUP($L508,Insumos!$D$2:$G$518,3,FALSE),"")</f>
        <v/>
      </c>
      <c r="P508" s="476" t="e">
        <f>+Tabla1[[#This Row],[Precio Unitario]]*Tabla1[[#This Row],[Cantidad de Insumos]]</f>
        <v>#VALUE!</v>
      </c>
      <c r="Q508" s="476" t="str">
        <f>IFERROR(VLOOKUP($L508,Insumos!$D$2:$G$518,4,FALSE),"")</f>
        <v/>
      </c>
      <c r="R508" s="475"/>
    </row>
    <row r="509" spans="2:18" x14ac:dyDescent="0.25">
      <c r="B509" s="477" t="str">
        <f>IF(Tabla1[[#This Row],[Código_Actividad]]="","",CONCATENATE(Tabla1[[#This Row],[POA]],".",Tabla1[[#This Row],[SRS]],".",Tabla1[[#This Row],[AREA]],".",Tabla1[[#This Row],[TIPO]]))</f>
        <v/>
      </c>
      <c r="C509" s="477" t="str">
        <f>IF(Tabla1[[#This Row],[Código_Actividad]]="","",'Formulario PPGR1'!#REF!)</f>
        <v/>
      </c>
      <c r="D509" s="477" t="str">
        <f>IF(Tabla1[[#This Row],[Código_Actividad]]="","",'Formulario PPGR1'!#REF!)</f>
        <v/>
      </c>
      <c r="E509" s="477" t="str">
        <f>IF(Tabla1[[#This Row],[Código_Actividad]]="","",'Formulario PPGR1'!#REF!)</f>
        <v/>
      </c>
      <c r="F509" s="477" t="str">
        <f>IF(Tabla1[[#This Row],[Código_Actividad]]="","",'Formulario PPGR1'!#REF!)</f>
        <v/>
      </c>
      <c r="G509" s="386"/>
      <c r="H509" s="418" t="str">
        <f>IFERROR(VLOOKUP(Tabla1[[#This Row],[Código_Actividad]],'Formulario PPGR2'!$H$7:$I$1048576,2,FALSE),"")</f>
        <v/>
      </c>
      <c r="I509" s="453">
        <v>5</v>
      </c>
      <c r="J509" s="388"/>
      <c r="K509" s="451" t="str">
        <f>IFERROR(VLOOKUP($J509,[10]LSIns!$B$5:$C$45,2,FALSE),"")</f>
        <v/>
      </c>
      <c r="L509" s="543"/>
      <c r="M509" s="475" t="str">
        <f>IFERROR(VLOOKUP($L509,Insumos!$D$2:$G$518,2,FALSE),"")</f>
        <v/>
      </c>
      <c r="N509" s="545"/>
      <c r="O509" s="476" t="str">
        <f>IFERROR(VLOOKUP($L509,Insumos!$D$2:$G$518,3,FALSE),"")</f>
        <v/>
      </c>
      <c r="P509" s="476" t="e">
        <f>+Tabla1[[#This Row],[Precio Unitario]]*Tabla1[[#This Row],[Cantidad de Insumos]]</f>
        <v>#VALUE!</v>
      </c>
      <c r="Q509" s="476" t="str">
        <f>IFERROR(VLOOKUP($L509,Insumos!$D$2:$G$518,4,FALSE),"")</f>
        <v/>
      </c>
      <c r="R509" s="475"/>
    </row>
    <row r="510" spans="2:18" x14ac:dyDescent="0.25">
      <c r="B510" s="477" t="str">
        <f>IF(Tabla1[[#This Row],[Código_Actividad]]="","",CONCATENATE(Tabla1[[#This Row],[POA]],".",Tabla1[[#This Row],[SRS]],".",Tabla1[[#This Row],[AREA]],".",Tabla1[[#This Row],[TIPO]]))</f>
        <v/>
      </c>
      <c r="C510" s="477" t="str">
        <f>IF(Tabla1[[#This Row],[Código_Actividad]]="","",'Formulario PPGR1'!#REF!)</f>
        <v/>
      </c>
      <c r="D510" s="477" t="str">
        <f>IF(Tabla1[[#This Row],[Código_Actividad]]="","",'Formulario PPGR1'!#REF!)</f>
        <v/>
      </c>
      <c r="E510" s="477" t="str">
        <f>IF(Tabla1[[#This Row],[Código_Actividad]]="","",'Formulario PPGR1'!#REF!)</f>
        <v/>
      </c>
      <c r="F510" s="477" t="str">
        <f>IF(Tabla1[[#This Row],[Código_Actividad]]="","",'Formulario PPGR1'!#REF!)</f>
        <v/>
      </c>
      <c r="G510" s="386"/>
      <c r="H510" s="418" t="str">
        <f>IFERROR(VLOOKUP(Tabla1[[#This Row],[Código_Actividad]],'Formulario PPGR2'!$H$7:$I$1048576,2,FALSE),"")</f>
        <v/>
      </c>
      <c r="I510" s="453">
        <v>5</v>
      </c>
      <c r="J510" s="388"/>
      <c r="K510" s="451" t="str">
        <f>IFERROR(VLOOKUP($J510,[10]LSIns!$B$5:$C$45,2,FALSE),"")</f>
        <v/>
      </c>
      <c r="L510" s="543"/>
      <c r="M510" s="475" t="str">
        <f>IFERROR(VLOOKUP($L510,Insumos!$D$2:$G$518,2,FALSE),"")</f>
        <v/>
      </c>
      <c r="N510" s="545"/>
      <c r="O510" s="476" t="str">
        <f>IFERROR(VLOOKUP($L510,Insumos!$D$2:$G$518,3,FALSE),"")</f>
        <v/>
      </c>
      <c r="P510" s="476" t="e">
        <f>+Tabla1[[#This Row],[Precio Unitario]]*Tabla1[[#This Row],[Cantidad de Insumos]]</f>
        <v>#VALUE!</v>
      </c>
      <c r="Q510" s="476" t="str">
        <f>IFERROR(VLOOKUP($L510,Insumos!$D$2:$G$518,4,FALSE),"")</f>
        <v/>
      </c>
      <c r="R510" s="475"/>
    </row>
    <row r="511" spans="2:18" x14ac:dyDescent="0.25">
      <c r="B511" s="477" t="str">
        <f>IF(Tabla1[[#This Row],[Código_Actividad]]="","",CONCATENATE(Tabla1[[#This Row],[POA]],".",Tabla1[[#This Row],[SRS]],".",Tabla1[[#This Row],[AREA]],".",Tabla1[[#This Row],[TIPO]]))</f>
        <v/>
      </c>
      <c r="C511" s="477" t="str">
        <f>IF(Tabla1[[#This Row],[Código_Actividad]]="","",'Formulario PPGR1'!#REF!)</f>
        <v/>
      </c>
      <c r="D511" s="477" t="str">
        <f>IF(Tabla1[[#This Row],[Código_Actividad]]="","",'Formulario PPGR1'!#REF!)</f>
        <v/>
      </c>
      <c r="E511" s="477" t="str">
        <f>IF(Tabla1[[#This Row],[Código_Actividad]]="","",'Formulario PPGR1'!#REF!)</f>
        <v/>
      </c>
      <c r="F511" s="477" t="str">
        <f>IF(Tabla1[[#This Row],[Código_Actividad]]="","",'Formulario PPGR1'!#REF!)</f>
        <v/>
      </c>
      <c r="G511" s="386"/>
      <c r="H511" s="418" t="str">
        <f>IFERROR(VLOOKUP(Tabla1[[#This Row],[Código_Actividad]],'Formulario PPGR2'!$H$7:$I$1048576,2,FALSE),"")</f>
        <v/>
      </c>
      <c r="I511" s="453" t="str">
        <f>IFERROR(VLOOKUP([10]!Tabla1[[#This Row],[Código_Actividad]],[10]!Tabla2[[Código]:[Total de Acciones ]],15,FALSE),"")</f>
        <v/>
      </c>
      <c r="J511" s="388"/>
      <c r="K511" s="451" t="str">
        <f>IFERROR(VLOOKUP($J511,[10]LSIns!$B$5:$C$45,2,FALSE),"")</f>
        <v/>
      </c>
      <c r="L511" s="543"/>
      <c r="M511" s="475" t="str">
        <f>IFERROR(VLOOKUP($L511,Insumos!$D$2:$G$518,2,FALSE),"")</f>
        <v/>
      </c>
      <c r="N511" s="545"/>
      <c r="O511" s="476" t="str">
        <f>IFERROR(VLOOKUP($L511,Insumos!$D$2:$G$518,3,FALSE),"")</f>
        <v/>
      </c>
      <c r="P511" s="476" t="e">
        <f>+Tabla1[[#This Row],[Precio Unitario]]*Tabla1[[#This Row],[Cantidad de Insumos]]</f>
        <v>#VALUE!</v>
      </c>
      <c r="Q511" s="476" t="str">
        <f>IFERROR(VLOOKUP($L511,Insumos!$D$2:$G$518,4,FALSE),"")</f>
        <v/>
      </c>
      <c r="R511" s="475"/>
    </row>
    <row r="512" spans="2:18" x14ac:dyDescent="0.25">
      <c r="B512" s="477" t="str">
        <f>IF(Tabla1[[#This Row],[Código_Actividad]]="","",CONCATENATE(Tabla1[[#This Row],[POA]],".",Tabla1[[#This Row],[SRS]],".",Tabla1[[#This Row],[AREA]],".",Tabla1[[#This Row],[TIPO]]))</f>
        <v/>
      </c>
      <c r="C512" s="477" t="str">
        <f>IF(Tabla1[[#This Row],[Código_Actividad]]="","",'Formulario PPGR1'!#REF!)</f>
        <v/>
      </c>
      <c r="D512" s="477" t="str">
        <f>IF(Tabla1[[#This Row],[Código_Actividad]]="","",'Formulario PPGR1'!#REF!)</f>
        <v/>
      </c>
      <c r="E512" s="477" t="str">
        <f>IF(Tabla1[[#This Row],[Código_Actividad]]="","",'Formulario PPGR1'!#REF!)</f>
        <v/>
      </c>
      <c r="F512" s="477" t="str">
        <f>IF(Tabla1[[#This Row],[Código_Actividad]]="","",'Formulario PPGR1'!#REF!)</f>
        <v/>
      </c>
      <c r="G512" s="386"/>
      <c r="H512" s="418" t="str">
        <f>IFERROR(VLOOKUP(Tabla1[[#This Row],[Código_Actividad]],'Formulario PPGR2'!$H$7:$I$1048576,2,FALSE),"")</f>
        <v/>
      </c>
      <c r="I512" s="453">
        <v>14</v>
      </c>
      <c r="J512" s="388"/>
      <c r="K512" s="451" t="str">
        <f>IFERROR(VLOOKUP($J512,[10]LSIns!$B$5:$C$45,2,FALSE),"")</f>
        <v/>
      </c>
      <c r="L512" s="543"/>
      <c r="M512" s="475" t="str">
        <f>IFERROR(VLOOKUP($L512,Insumos!$D$2:$G$518,2,FALSE),"")</f>
        <v/>
      </c>
      <c r="N512" s="545"/>
      <c r="O512" s="476" t="str">
        <f>IFERROR(VLOOKUP($L512,Insumos!$D$2:$G$518,3,FALSE),"")</f>
        <v/>
      </c>
      <c r="P512" s="476" t="e">
        <f>+Tabla1[[#This Row],[Precio Unitario]]*Tabla1[[#This Row],[Cantidad de Insumos]]</f>
        <v>#VALUE!</v>
      </c>
      <c r="Q512" s="476" t="str">
        <f>IFERROR(VLOOKUP($L512,Insumos!$D$2:$G$518,4,FALSE),"")</f>
        <v/>
      </c>
      <c r="R512" s="475"/>
    </row>
    <row r="513" spans="2:18" x14ac:dyDescent="0.25">
      <c r="B513" s="477" t="str">
        <f>IF(Tabla1[[#This Row],[Código_Actividad]]="","",CONCATENATE(Tabla1[[#This Row],[POA]],".",Tabla1[[#This Row],[SRS]],".",Tabla1[[#This Row],[AREA]],".",Tabla1[[#This Row],[TIPO]]))</f>
        <v/>
      </c>
      <c r="C513" s="477" t="str">
        <f>IF(Tabla1[[#This Row],[Código_Actividad]]="","",'Formulario PPGR1'!#REF!)</f>
        <v/>
      </c>
      <c r="D513" s="477" t="str">
        <f>IF(Tabla1[[#This Row],[Código_Actividad]]="","",'Formulario PPGR1'!#REF!)</f>
        <v/>
      </c>
      <c r="E513" s="477" t="str">
        <f>IF(Tabla1[[#This Row],[Código_Actividad]]="","",'Formulario PPGR1'!#REF!)</f>
        <v/>
      </c>
      <c r="F513" s="477" t="str">
        <f>IF(Tabla1[[#This Row],[Código_Actividad]]="","",'Formulario PPGR1'!#REF!)</f>
        <v/>
      </c>
      <c r="G513" s="386"/>
      <c r="H513" s="418" t="str">
        <f>IFERROR(VLOOKUP(Tabla1[[#This Row],[Código_Actividad]],'Formulario PPGR2'!$H$7:$I$1048576,2,FALSE),"")</f>
        <v/>
      </c>
      <c r="I513" s="453">
        <v>14</v>
      </c>
      <c r="J513" s="388"/>
      <c r="K513" s="451" t="str">
        <f>IFERROR(VLOOKUP($J513,[10]LSIns!$B$5:$C$45,2,FALSE),"")</f>
        <v/>
      </c>
      <c r="L513" s="543"/>
      <c r="M513" s="475" t="str">
        <f>IFERROR(VLOOKUP($L513,Insumos!$D$2:$G$518,2,FALSE),"")</f>
        <v/>
      </c>
      <c r="N513" s="545"/>
      <c r="O513" s="476" t="str">
        <f>IFERROR(VLOOKUP($L513,Insumos!$D$2:$G$518,3,FALSE),"")</f>
        <v/>
      </c>
      <c r="P513" s="476" t="e">
        <f>+Tabla1[[#This Row],[Precio Unitario]]*Tabla1[[#This Row],[Cantidad de Insumos]]</f>
        <v>#VALUE!</v>
      </c>
      <c r="Q513" s="476" t="str">
        <f>IFERROR(VLOOKUP($L513,Insumos!$D$2:$G$518,4,FALSE),"")</f>
        <v/>
      </c>
      <c r="R513" s="475"/>
    </row>
    <row r="514" spans="2:18" x14ac:dyDescent="0.25">
      <c r="B514" s="477" t="str">
        <f>IF(Tabla1[[#This Row],[Código_Actividad]]="","",CONCATENATE(Tabla1[[#This Row],[POA]],".",Tabla1[[#This Row],[SRS]],".",Tabla1[[#This Row],[AREA]],".",Tabla1[[#This Row],[TIPO]]))</f>
        <v/>
      </c>
      <c r="C514" s="477" t="str">
        <f>IF(Tabla1[[#This Row],[Código_Actividad]]="","",'Formulario PPGR1'!#REF!)</f>
        <v/>
      </c>
      <c r="D514" s="477" t="str">
        <f>IF(Tabla1[[#This Row],[Código_Actividad]]="","",'Formulario PPGR1'!#REF!)</f>
        <v/>
      </c>
      <c r="E514" s="477" t="str">
        <f>IF(Tabla1[[#This Row],[Código_Actividad]]="","",'Formulario PPGR1'!#REF!)</f>
        <v/>
      </c>
      <c r="F514" s="477" t="str">
        <f>IF(Tabla1[[#This Row],[Código_Actividad]]="","",'Formulario PPGR1'!#REF!)</f>
        <v/>
      </c>
      <c r="G514" s="386"/>
      <c r="H514" s="418" t="str">
        <f>IFERROR(VLOOKUP(Tabla1[[#This Row],[Código_Actividad]],'Formulario PPGR2'!$H$7:$I$1048576,2,FALSE),"")</f>
        <v/>
      </c>
      <c r="I514" s="453">
        <v>14</v>
      </c>
      <c r="J514" s="388"/>
      <c r="K514" s="451" t="str">
        <f>IFERROR(VLOOKUP($J514,[10]LSIns!$B$5:$C$45,2,FALSE),"")</f>
        <v/>
      </c>
      <c r="L514" s="543"/>
      <c r="M514" s="475" t="str">
        <f>IFERROR(VLOOKUP($L514,Insumos!$D$2:$G$518,2,FALSE),"")</f>
        <v/>
      </c>
      <c r="N514" s="545"/>
      <c r="O514" s="476" t="str">
        <f>IFERROR(VLOOKUP($L514,Insumos!$D$2:$G$518,3,FALSE),"")</f>
        <v/>
      </c>
      <c r="P514" s="476" t="e">
        <f>+Tabla1[[#This Row],[Precio Unitario]]*Tabla1[[#This Row],[Cantidad de Insumos]]</f>
        <v>#VALUE!</v>
      </c>
      <c r="Q514" s="476" t="str">
        <f>IFERROR(VLOOKUP($L514,Insumos!$D$2:$G$518,4,FALSE),"")</f>
        <v/>
      </c>
      <c r="R514" s="475"/>
    </row>
    <row r="515" spans="2:18" x14ac:dyDescent="0.25">
      <c r="B515" s="477" t="str">
        <f>IF(Tabla1[[#This Row],[Código_Actividad]]="","",CONCATENATE(Tabla1[[#This Row],[POA]],".",Tabla1[[#This Row],[SRS]],".",Tabla1[[#This Row],[AREA]],".",Tabla1[[#This Row],[TIPO]]))</f>
        <v/>
      </c>
      <c r="C515" s="477" t="str">
        <f>IF(Tabla1[[#This Row],[Código_Actividad]]="","",'Formulario PPGR1'!#REF!)</f>
        <v/>
      </c>
      <c r="D515" s="477" t="str">
        <f>IF(Tabla1[[#This Row],[Código_Actividad]]="","",'Formulario PPGR1'!#REF!)</f>
        <v/>
      </c>
      <c r="E515" s="477" t="str">
        <f>IF(Tabla1[[#This Row],[Código_Actividad]]="","",'Formulario PPGR1'!#REF!)</f>
        <v/>
      </c>
      <c r="F515" s="477" t="str">
        <f>IF(Tabla1[[#This Row],[Código_Actividad]]="","",'Formulario PPGR1'!#REF!)</f>
        <v/>
      </c>
      <c r="G515" s="386"/>
      <c r="H515" s="418" t="str">
        <f>IFERROR(VLOOKUP(Tabla1[[#This Row],[Código_Actividad]],'Formulario PPGR2'!$H$7:$I$1048576,2,FALSE),"")</f>
        <v/>
      </c>
      <c r="I515" s="453" t="str">
        <f>IFERROR(VLOOKUP([10]!Tabla1[[#This Row],[Código_Actividad]],[10]!Tabla2[[Código]:[Total de Acciones ]],15,FALSE),"")</f>
        <v/>
      </c>
      <c r="J515" s="388"/>
      <c r="K515" s="451" t="str">
        <f>IFERROR(VLOOKUP($J515,[10]LSIns!$B$5:$C$45,2,FALSE),"")</f>
        <v/>
      </c>
      <c r="L515" s="543"/>
      <c r="M515" s="475" t="str">
        <f>IFERROR(VLOOKUP($L515,Insumos!$D$2:$G$518,2,FALSE),"")</f>
        <v/>
      </c>
      <c r="N515" s="545"/>
      <c r="O515" s="476" t="str">
        <f>IFERROR(VLOOKUP($L515,Insumos!$D$2:$G$518,3,FALSE),"")</f>
        <v/>
      </c>
      <c r="P515" s="476" t="e">
        <f>+Tabla1[[#This Row],[Precio Unitario]]*Tabla1[[#This Row],[Cantidad de Insumos]]</f>
        <v>#VALUE!</v>
      </c>
      <c r="Q515" s="476" t="str">
        <f>IFERROR(VLOOKUP($L515,Insumos!$D$2:$G$518,4,FALSE),"")</f>
        <v/>
      </c>
      <c r="R515" s="475"/>
    </row>
    <row r="516" spans="2:18" x14ac:dyDescent="0.25">
      <c r="B516" s="477" t="str">
        <f>IF(Tabla1[[#This Row],[Código_Actividad]]="","",CONCATENATE(Tabla1[[#This Row],[POA]],".",Tabla1[[#This Row],[SRS]],".",Tabla1[[#This Row],[AREA]],".",Tabla1[[#This Row],[TIPO]]))</f>
        <v/>
      </c>
      <c r="C516" s="477" t="str">
        <f>IF(Tabla1[[#This Row],[Código_Actividad]]="","",'Formulario PPGR1'!#REF!)</f>
        <v/>
      </c>
      <c r="D516" s="477" t="str">
        <f>IF(Tabla1[[#This Row],[Código_Actividad]]="","",'Formulario PPGR1'!#REF!)</f>
        <v/>
      </c>
      <c r="E516" s="477" t="str">
        <f>IF(Tabla1[[#This Row],[Código_Actividad]]="","",'Formulario PPGR1'!#REF!)</f>
        <v/>
      </c>
      <c r="F516" s="477" t="str">
        <f>IF(Tabla1[[#This Row],[Código_Actividad]]="","",'Formulario PPGR1'!#REF!)</f>
        <v/>
      </c>
      <c r="G516" s="386"/>
      <c r="H516" s="418" t="str">
        <f>IFERROR(VLOOKUP(Tabla1[[#This Row],[Código_Actividad]],'Formulario PPGR2'!$H$7:$I$1048576,2,FALSE),"")</f>
        <v/>
      </c>
      <c r="I516" s="453">
        <v>4</v>
      </c>
      <c r="J516" s="388"/>
      <c r="K516" s="451" t="str">
        <f>IFERROR(VLOOKUP($J516,[10]LSIns!$B$5:$C$45,2,FALSE),"")</f>
        <v/>
      </c>
      <c r="L516" s="543"/>
      <c r="M516" s="475" t="str">
        <f>IFERROR(VLOOKUP($L516,Insumos!$D$2:$G$518,2,FALSE),"")</f>
        <v/>
      </c>
      <c r="N516" s="545"/>
      <c r="O516" s="476" t="str">
        <f>IFERROR(VLOOKUP($L516,Insumos!$D$2:$G$518,3,FALSE),"")</f>
        <v/>
      </c>
      <c r="P516" s="476" t="e">
        <f>+Tabla1[[#This Row],[Precio Unitario]]*Tabla1[[#This Row],[Cantidad de Insumos]]</f>
        <v>#VALUE!</v>
      </c>
      <c r="Q516" s="476" t="str">
        <f>IFERROR(VLOOKUP($L516,Insumos!$D$2:$G$518,4,FALSE),"")</f>
        <v/>
      </c>
      <c r="R516" s="475"/>
    </row>
    <row r="517" spans="2:18" x14ac:dyDescent="0.25">
      <c r="B517" s="477" t="str">
        <f>IF(Tabla1[[#This Row],[Código_Actividad]]="","",CONCATENATE(Tabla1[[#This Row],[POA]],".",Tabla1[[#This Row],[SRS]],".",Tabla1[[#This Row],[AREA]],".",Tabla1[[#This Row],[TIPO]]))</f>
        <v/>
      </c>
      <c r="C517" s="477" t="str">
        <f>IF(Tabla1[[#This Row],[Código_Actividad]]="","",'Formulario PPGR1'!#REF!)</f>
        <v/>
      </c>
      <c r="D517" s="477" t="str">
        <f>IF(Tabla1[[#This Row],[Código_Actividad]]="","",'Formulario PPGR1'!#REF!)</f>
        <v/>
      </c>
      <c r="E517" s="477" t="str">
        <f>IF(Tabla1[[#This Row],[Código_Actividad]]="","",'Formulario PPGR1'!#REF!)</f>
        <v/>
      </c>
      <c r="F517" s="477" t="str">
        <f>IF(Tabla1[[#This Row],[Código_Actividad]]="","",'Formulario PPGR1'!#REF!)</f>
        <v/>
      </c>
      <c r="G517" s="386"/>
      <c r="H517" s="418" t="str">
        <f>IFERROR(VLOOKUP(Tabla1[[#This Row],[Código_Actividad]],'Formulario PPGR2'!$H$7:$I$1048576,2,FALSE),"")</f>
        <v/>
      </c>
      <c r="I517" s="453">
        <v>4</v>
      </c>
      <c r="J517" s="388"/>
      <c r="K517" s="451" t="str">
        <f>IFERROR(VLOOKUP($J517,[10]LSIns!$B$5:$C$45,2,FALSE),"")</f>
        <v/>
      </c>
      <c r="L517" s="543"/>
      <c r="M517" s="475" t="str">
        <f>IFERROR(VLOOKUP($L517,Insumos!$D$2:$G$518,2,FALSE),"")</f>
        <v/>
      </c>
      <c r="N517" s="545"/>
      <c r="O517" s="476" t="str">
        <f>IFERROR(VLOOKUP($L517,Insumos!$D$2:$G$518,3,FALSE),"")</f>
        <v/>
      </c>
      <c r="P517" s="476" t="e">
        <f>+Tabla1[[#This Row],[Precio Unitario]]*Tabla1[[#This Row],[Cantidad de Insumos]]</f>
        <v>#VALUE!</v>
      </c>
      <c r="Q517" s="476" t="str">
        <f>IFERROR(VLOOKUP($L517,Insumos!$D$2:$G$518,4,FALSE),"")</f>
        <v/>
      </c>
      <c r="R517" s="475"/>
    </row>
    <row r="518" spans="2:18" x14ac:dyDescent="0.25">
      <c r="B518" s="477" t="str">
        <f>IF(Tabla1[[#This Row],[Código_Actividad]]="","",CONCATENATE(Tabla1[[#This Row],[POA]],".",Tabla1[[#This Row],[SRS]],".",Tabla1[[#This Row],[AREA]],".",Tabla1[[#This Row],[TIPO]]))</f>
        <v/>
      </c>
      <c r="C518" s="477" t="str">
        <f>IF(Tabla1[[#This Row],[Código_Actividad]]="","",'Formulario PPGR1'!#REF!)</f>
        <v/>
      </c>
      <c r="D518" s="477" t="str">
        <f>IF(Tabla1[[#This Row],[Código_Actividad]]="","",'Formulario PPGR1'!#REF!)</f>
        <v/>
      </c>
      <c r="E518" s="477" t="str">
        <f>IF(Tabla1[[#This Row],[Código_Actividad]]="","",'Formulario PPGR1'!#REF!)</f>
        <v/>
      </c>
      <c r="F518" s="477" t="str">
        <f>IF(Tabla1[[#This Row],[Código_Actividad]]="","",'Formulario PPGR1'!#REF!)</f>
        <v/>
      </c>
      <c r="G518" s="386"/>
      <c r="H518" s="418" t="str">
        <f>IFERROR(VLOOKUP(Tabla1[[#This Row],[Código_Actividad]],'Formulario PPGR2'!$H$7:$I$1048576,2,FALSE),"")</f>
        <v/>
      </c>
      <c r="I518" s="453">
        <v>4</v>
      </c>
      <c r="J518" s="388"/>
      <c r="K518" s="451" t="str">
        <f>IFERROR(VLOOKUP($J518,[10]LSIns!$B$5:$C$45,2,FALSE),"")</f>
        <v/>
      </c>
      <c r="L518" s="543"/>
      <c r="M518" s="475" t="str">
        <f>IFERROR(VLOOKUP($L518,Insumos!$D$2:$G$518,2,FALSE),"")</f>
        <v/>
      </c>
      <c r="N518" s="545"/>
      <c r="O518" s="476" t="str">
        <f>IFERROR(VLOOKUP($L518,Insumos!$D$2:$G$518,3,FALSE),"")</f>
        <v/>
      </c>
      <c r="P518" s="476" t="e">
        <f>+Tabla1[[#This Row],[Precio Unitario]]*Tabla1[[#This Row],[Cantidad de Insumos]]</f>
        <v>#VALUE!</v>
      </c>
      <c r="Q518" s="476" t="str">
        <f>IFERROR(VLOOKUP($L518,Insumos!$D$2:$G$518,4,FALSE),"")</f>
        <v/>
      </c>
      <c r="R518" s="475"/>
    </row>
    <row r="519" spans="2:18" x14ac:dyDescent="0.25">
      <c r="B519" s="477" t="str">
        <f>IF(Tabla1[[#This Row],[Código_Actividad]]="","",CONCATENATE(Tabla1[[#This Row],[POA]],".",Tabla1[[#This Row],[SRS]],".",Tabla1[[#This Row],[AREA]],".",Tabla1[[#This Row],[TIPO]]))</f>
        <v/>
      </c>
      <c r="C519" s="477" t="str">
        <f>IF(Tabla1[[#This Row],[Código_Actividad]]="","",'Formulario PPGR1'!#REF!)</f>
        <v/>
      </c>
      <c r="D519" s="477" t="str">
        <f>IF(Tabla1[[#This Row],[Código_Actividad]]="","",'Formulario PPGR1'!#REF!)</f>
        <v/>
      </c>
      <c r="E519" s="477" t="str">
        <f>IF(Tabla1[[#This Row],[Código_Actividad]]="","",'Formulario PPGR1'!#REF!)</f>
        <v/>
      </c>
      <c r="F519" s="477" t="str">
        <f>IF(Tabla1[[#This Row],[Código_Actividad]]="","",'Formulario PPGR1'!#REF!)</f>
        <v/>
      </c>
      <c r="G519" s="386"/>
      <c r="H519" s="418" t="str">
        <f>IFERROR(VLOOKUP(Tabla1[[#This Row],[Código_Actividad]],'Formulario PPGR2'!$H$7:$I$1048576,2,FALSE),"")</f>
        <v/>
      </c>
      <c r="I519" s="453" t="str">
        <f>IFERROR(VLOOKUP([10]!Tabla1[[#This Row],[Código_Actividad]],[10]!Tabla2[[Código]:[Total de Acciones ]],15,FALSE),"")</f>
        <v/>
      </c>
      <c r="J519" s="388"/>
      <c r="K519" s="451" t="str">
        <f>IFERROR(VLOOKUP($J519,[10]LSIns!$B$5:$C$45,2,FALSE),"")</f>
        <v/>
      </c>
      <c r="L519" s="543"/>
      <c r="M519" s="475" t="str">
        <f>IFERROR(VLOOKUP($L519,Insumos!$D$2:$G$518,2,FALSE),"")</f>
        <v/>
      </c>
      <c r="N519" s="545"/>
      <c r="O519" s="476" t="str">
        <f>IFERROR(VLOOKUP($L519,Insumos!$D$2:$G$518,3,FALSE),"")</f>
        <v/>
      </c>
      <c r="P519" s="476" t="e">
        <f>+Tabla1[[#This Row],[Precio Unitario]]*Tabla1[[#This Row],[Cantidad de Insumos]]</f>
        <v>#VALUE!</v>
      </c>
      <c r="Q519" s="476" t="str">
        <f>IFERROR(VLOOKUP($L519,Insumos!$D$2:$G$518,4,FALSE),"")</f>
        <v/>
      </c>
      <c r="R519" s="475"/>
    </row>
    <row r="520" spans="2:18" x14ac:dyDescent="0.25">
      <c r="B520" s="477" t="str">
        <f>IF(Tabla1[[#This Row],[Código_Actividad]]="","",CONCATENATE(Tabla1[[#This Row],[POA]],".",Tabla1[[#This Row],[SRS]],".",Tabla1[[#This Row],[AREA]],".",Tabla1[[#This Row],[TIPO]]))</f>
        <v/>
      </c>
      <c r="C520" s="477" t="str">
        <f>IF(Tabla1[[#This Row],[Código_Actividad]]="","",'Formulario PPGR1'!#REF!)</f>
        <v/>
      </c>
      <c r="D520" s="477" t="str">
        <f>IF(Tabla1[[#This Row],[Código_Actividad]]="","",'Formulario PPGR1'!#REF!)</f>
        <v/>
      </c>
      <c r="E520" s="477" t="str">
        <f>IF(Tabla1[[#This Row],[Código_Actividad]]="","",'Formulario PPGR1'!#REF!)</f>
        <v/>
      </c>
      <c r="F520" s="477" t="str">
        <f>IF(Tabla1[[#This Row],[Código_Actividad]]="","",'Formulario PPGR1'!#REF!)</f>
        <v/>
      </c>
      <c r="G520" s="386"/>
      <c r="H520" s="418" t="str">
        <f>IFERROR(VLOOKUP(Tabla1[[#This Row],[Código_Actividad]],'Formulario PPGR2'!$H$7:$I$1048576,2,FALSE),"")</f>
        <v/>
      </c>
      <c r="I520" s="453">
        <v>14</v>
      </c>
      <c r="J520" s="388"/>
      <c r="K520" s="451" t="str">
        <f>IFERROR(VLOOKUP($J520,[10]LSIns!$B$5:$C$45,2,FALSE),"")</f>
        <v/>
      </c>
      <c r="L520" s="543"/>
      <c r="M520" s="475" t="str">
        <f>IFERROR(VLOOKUP($L520,Insumos!$D$2:$G$518,2,FALSE),"")</f>
        <v/>
      </c>
      <c r="N520" s="545"/>
      <c r="O520" s="476" t="str">
        <f>IFERROR(VLOOKUP($L520,Insumos!$D$2:$G$518,3,FALSE),"")</f>
        <v/>
      </c>
      <c r="P520" s="476" t="e">
        <f>+Tabla1[[#This Row],[Precio Unitario]]*Tabla1[[#This Row],[Cantidad de Insumos]]</f>
        <v>#VALUE!</v>
      </c>
      <c r="Q520" s="476" t="str">
        <f>IFERROR(VLOOKUP($L520,Insumos!$D$2:$G$518,4,FALSE),"")</f>
        <v/>
      </c>
      <c r="R520" s="475"/>
    </row>
    <row r="521" spans="2:18" x14ac:dyDescent="0.25">
      <c r="B521" s="477" t="str">
        <f>IF(Tabla1[[#This Row],[Código_Actividad]]="","",CONCATENATE(Tabla1[[#This Row],[POA]],".",Tabla1[[#This Row],[SRS]],".",Tabla1[[#This Row],[AREA]],".",Tabla1[[#This Row],[TIPO]]))</f>
        <v/>
      </c>
      <c r="C521" s="477" t="str">
        <f>IF(Tabla1[[#This Row],[Código_Actividad]]="","",'Formulario PPGR1'!#REF!)</f>
        <v/>
      </c>
      <c r="D521" s="477" t="str">
        <f>IF(Tabla1[[#This Row],[Código_Actividad]]="","",'Formulario PPGR1'!#REF!)</f>
        <v/>
      </c>
      <c r="E521" s="477" t="str">
        <f>IF(Tabla1[[#This Row],[Código_Actividad]]="","",'Formulario PPGR1'!#REF!)</f>
        <v/>
      </c>
      <c r="F521" s="477" t="str">
        <f>IF(Tabla1[[#This Row],[Código_Actividad]]="","",'Formulario PPGR1'!#REF!)</f>
        <v/>
      </c>
      <c r="G521" s="386"/>
      <c r="H521" s="418" t="str">
        <f>IFERROR(VLOOKUP(Tabla1[[#This Row],[Código_Actividad]],'Formulario PPGR2'!$H$7:$I$1048576,2,FALSE),"")</f>
        <v/>
      </c>
      <c r="I521" s="453">
        <v>14</v>
      </c>
      <c r="J521" s="388"/>
      <c r="K521" s="451" t="str">
        <f>IFERROR(VLOOKUP($J521,[10]LSIns!$B$5:$C$45,2,FALSE),"")</f>
        <v/>
      </c>
      <c r="L521" s="543"/>
      <c r="M521" s="475" t="str">
        <f>IFERROR(VLOOKUP($L521,Insumos!$D$2:$G$518,2,FALSE),"")</f>
        <v/>
      </c>
      <c r="N521" s="545"/>
      <c r="O521" s="476" t="str">
        <f>IFERROR(VLOOKUP($L521,Insumos!$D$2:$G$518,3,FALSE),"")</f>
        <v/>
      </c>
      <c r="P521" s="476" t="e">
        <f>+Tabla1[[#This Row],[Precio Unitario]]*Tabla1[[#This Row],[Cantidad de Insumos]]</f>
        <v>#VALUE!</v>
      </c>
      <c r="Q521" s="476" t="str">
        <f>IFERROR(VLOOKUP($L521,Insumos!$D$2:$G$518,4,FALSE),"")</f>
        <v/>
      </c>
      <c r="R521" s="475"/>
    </row>
    <row r="522" spans="2:18" x14ac:dyDescent="0.25">
      <c r="B522" s="477" t="str">
        <f>IF(Tabla1[[#This Row],[Código_Actividad]]="","",CONCATENATE(Tabla1[[#This Row],[POA]],".",Tabla1[[#This Row],[SRS]],".",Tabla1[[#This Row],[AREA]],".",Tabla1[[#This Row],[TIPO]]))</f>
        <v/>
      </c>
      <c r="C522" s="477" t="str">
        <f>IF(Tabla1[[#This Row],[Código_Actividad]]="","",'Formulario PPGR1'!#REF!)</f>
        <v/>
      </c>
      <c r="D522" s="477" t="str">
        <f>IF(Tabla1[[#This Row],[Código_Actividad]]="","",'Formulario PPGR1'!#REF!)</f>
        <v/>
      </c>
      <c r="E522" s="477" t="str">
        <f>IF(Tabla1[[#This Row],[Código_Actividad]]="","",'Formulario PPGR1'!#REF!)</f>
        <v/>
      </c>
      <c r="F522" s="477" t="str">
        <f>IF(Tabla1[[#This Row],[Código_Actividad]]="","",'Formulario PPGR1'!#REF!)</f>
        <v/>
      </c>
      <c r="G522" s="386"/>
      <c r="H522" s="418" t="str">
        <f>IFERROR(VLOOKUP(Tabla1[[#This Row],[Código_Actividad]],'Formulario PPGR2'!$H$7:$I$1048576,2,FALSE),"")</f>
        <v/>
      </c>
      <c r="I522" s="453">
        <v>14</v>
      </c>
      <c r="J522" s="388"/>
      <c r="K522" s="451" t="str">
        <f>IFERROR(VLOOKUP($J522,[10]LSIns!$B$5:$C$45,2,FALSE),"")</f>
        <v/>
      </c>
      <c r="L522" s="543"/>
      <c r="M522" s="475" t="str">
        <f>IFERROR(VLOOKUP($L522,Insumos!$D$2:$G$518,2,FALSE),"")</f>
        <v/>
      </c>
      <c r="N522" s="545"/>
      <c r="O522" s="476" t="str">
        <f>IFERROR(VLOOKUP($L522,Insumos!$D$2:$G$518,3,FALSE),"")</f>
        <v/>
      </c>
      <c r="P522" s="476" t="e">
        <f>+Tabla1[[#This Row],[Precio Unitario]]*Tabla1[[#This Row],[Cantidad de Insumos]]</f>
        <v>#VALUE!</v>
      </c>
      <c r="Q522" s="476" t="str">
        <f>IFERROR(VLOOKUP($L522,Insumos!$D$2:$G$518,4,FALSE),"")</f>
        <v/>
      </c>
      <c r="R522" s="475"/>
    </row>
    <row r="523" spans="2:18" x14ac:dyDescent="0.25">
      <c r="B523" s="477" t="str">
        <f>IF(Tabla1[[#This Row],[Código_Actividad]]="","",CONCATENATE(Tabla1[[#This Row],[POA]],".",Tabla1[[#This Row],[SRS]],".",Tabla1[[#This Row],[AREA]],".",Tabla1[[#This Row],[TIPO]]))</f>
        <v/>
      </c>
      <c r="C523" s="477" t="str">
        <f>IF(Tabla1[[#This Row],[Código_Actividad]]="","",'Formulario PPGR1'!#REF!)</f>
        <v/>
      </c>
      <c r="D523" s="477" t="str">
        <f>IF(Tabla1[[#This Row],[Código_Actividad]]="","",'Formulario PPGR1'!#REF!)</f>
        <v/>
      </c>
      <c r="E523" s="477" t="str">
        <f>IF(Tabla1[[#This Row],[Código_Actividad]]="","",'Formulario PPGR1'!#REF!)</f>
        <v/>
      </c>
      <c r="F523" s="477" t="str">
        <f>IF(Tabla1[[#This Row],[Código_Actividad]]="","",'Formulario PPGR1'!#REF!)</f>
        <v/>
      </c>
      <c r="G523" s="386"/>
      <c r="H523" s="418" t="str">
        <f>IFERROR(VLOOKUP(Tabla1[[#This Row],[Código_Actividad]],'Formulario PPGR2'!$H$7:$I$1048576,2,FALSE),"")</f>
        <v/>
      </c>
      <c r="I523" s="453" t="str">
        <f>IFERROR(VLOOKUP([11]!Tabla1[[#This Row],[Código_Actividad]],[11]!Tabla2[[Código]:[Total de Acciones ]],15,FALSE),"")</f>
        <v/>
      </c>
      <c r="J523" s="388"/>
      <c r="K523" s="451" t="str">
        <f>IFERROR(VLOOKUP($J523,[11]LSIns!$B$5:$C$45,2,FALSE),"")</f>
        <v/>
      </c>
      <c r="L523" s="543"/>
      <c r="M523" s="475" t="str">
        <f>IFERROR(VLOOKUP($L523,Insumos!$D$2:$G$518,2,FALSE),"")</f>
        <v/>
      </c>
      <c r="N523" s="545"/>
      <c r="O523" s="476" t="str">
        <f>IFERROR(VLOOKUP($L523,Insumos!$D$2:$G$518,3,FALSE),"")</f>
        <v/>
      </c>
      <c r="P523" s="476" t="e">
        <f>+Tabla1[[#This Row],[Precio Unitario]]*Tabla1[[#This Row],[Cantidad de Insumos]]</f>
        <v>#VALUE!</v>
      </c>
      <c r="Q523" s="476" t="str">
        <f>IFERROR(VLOOKUP($L523,Insumos!$D$2:$G$518,4,FALSE),"")</f>
        <v/>
      </c>
      <c r="R523" s="475"/>
    </row>
    <row r="524" spans="2:18" x14ac:dyDescent="0.25">
      <c r="B524" s="477" t="str">
        <f>IF(Tabla1[[#This Row],[Código_Actividad]]="","",CONCATENATE(Tabla1[[#This Row],[POA]],".",Tabla1[[#This Row],[SRS]],".",Tabla1[[#This Row],[AREA]],".",Tabla1[[#This Row],[TIPO]]))</f>
        <v/>
      </c>
      <c r="C524" s="477" t="str">
        <f>IF(Tabla1[[#This Row],[Código_Actividad]]="","",'Formulario PPGR1'!#REF!)</f>
        <v/>
      </c>
      <c r="D524" s="477" t="str">
        <f>IF(Tabla1[[#This Row],[Código_Actividad]]="","",'Formulario PPGR1'!#REF!)</f>
        <v/>
      </c>
      <c r="E524" s="477" t="str">
        <f>IF(Tabla1[[#This Row],[Código_Actividad]]="","",'Formulario PPGR1'!#REF!)</f>
        <v/>
      </c>
      <c r="F524" s="477" t="str">
        <f>IF(Tabla1[[#This Row],[Código_Actividad]]="","",'Formulario PPGR1'!#REF!)</f>
        <v/>
      </c>
      <c r="G524" s="386"/>
      <c r="H524" s="418" t="str">
        <f>IFERROR(VLOOKUP(Tabla1[[#This Row],[Código_Actividad]],'Formulario PPGR2'!$H$7:$I$1048576,2,FALSE),"")</f>
        <v/>
      </c>
      <c r="I524" s="453" t="str">
        <f>IFERROR(VLOOKUP([11]!Tabla1[[#This Row],[Código_Actividad]],[11]!Tabla2[[Código]:[Total de Acciones ]],15,FALSE),"")</f>
        <v/>
      </c>
      <c r="J524" s="388"/>
      <c r="K524" s="451" t="str">
        <f>IFERROR(VLOOKUP($J524,[11]LSIns!$B$5:$C$45,2,FALSE),"")</f>
        <v/>
      </c>
      <c r="L524" s="543"/>
      <c r="M524" s="475" t="str">
        <f>IFERROR(VLOOKUP($L524,Insumos!$D$2:$G$518,2,FALSE),"")</f>
        <v/>
      </c>
      <c r="N524" s="545"/>
      <c r="O524" s="476" t="str">
        <f>IFERROR(VLOOKUP($L524,Insumos!$D$2:$G$518,3,FALSE),"")</f>
        <v/>
      </c>
      <c r="P524" s="476" t="e">
        <f>+Tabla1[[#This Row],[Precio Unitario]]*Tabla1[[#This Row],[Cantidad de Insumos]]</f>
        <v>#VALUE!</v>
      </c>
      <c r="Q524" s="476" t="str">
        <f>IFERROR(VLOOKUP($L524,Insumos!$D$2:$G$518,4,FALSE),"")</f>
        <v/>
      </c>
      <c r="R524" s="475"/>
    </row>
    <row r="525" spans="2:18" x14ac:dyDescent="0.25">
      <c r="B525" s="477" t="str">
        <f>IF(Tabla1[[#This Row],[Código_Actividad]]="","",CONCATENATE(Tabla1[[#This Row],[POA]],".",Tabla1[[#This Row],[SRS]],".",Tabla1[[#This Row],[AREA]],".",Tabla1[[#This Row],[TIPO]]))</f>
        <v/>
      </c>
      <c r="C525" s="477" t="str">
        <f>IF(Tabla1[[#This Row],[Código_Actividad]]="","",'Formulario PPGR1'!#REF!)</f>
        <v/>
      </c>
      <c r="D525" s="477" t="str">
        <f>IF(Tabla1[[#This Row],[Código_Actividad]]="","",'Formulario PPGR1'!#REF!)</f>
        <v/>
      </c>
      <c r="E525" s="477" t="str">
        <f>IF(Tabla1[[#This Row],[Código_Actividad]]="","",'Formulario PPGR1'!#REF!)</f>
        <v/>
      </c>
      <c r="F525" s="477" t="str">
        <f>IF(Tabla1[[#This Row],[Código_Actividad]]="","",'Formulario PPGR1'!#REF!)</f>
        <v/>
      </c>
      <c r="G525" s="386"/>
      <c r="H525" s="418" t="str">
        <f>IFERROR(VLOOKUP(Tabla1[[#This Row],[Código_Actividad]],'Formulario PPGR2'!$H$7:$I$1048576,2,FALSE),"")</f>
        <v/>
      </c>
      <c r="I525" s="453" t="str">
        <f>IFERROR(VLOOKUP([11]!Tabla1[[#This Row],[Código_Actividad]],[11]!Tabla2[[Código]:[Total de Acciones ]],15,FALSE),"")</f>
        <v/>
      </c>
      <c r="J525" s="388"/>
      <c r="K525" s="451" t="str">
        <f>IFERROR(VLOOKUP($J525,[11]LSIns!$B$5:$C$45,2,FALSE),"")</f>
        <v/>
      </c>
      <c r="L525" s="543"/>
      <c r="M525" s="475" t="str">
        <f>IFERROR(VLOOKUP($L525,Insumos!$D$2:$G$518,2,FALSE),"")</f>
        <v/>
      </c>
      <c r="N525" s="545"/>
      <c r="O525" s="476" t="str">
        <f>IFERROR(VLOOKUP($L525,Insumos!$D$2:$G$518,3,FALSE),"")</f>
        <v/>
      </c>
      <c r="P525" s="476" t="e">
        <f>+Tabla1[[#This Row],[Precio Unitario]]*Tabla1[[#This Row],[Cantidad de Insumos]]</f>
        <v>#VALUE!</v>
      </c>
      <c r="Q525" s="476" t="str">
        <f>IFERROR(VLOOKUP($L525,Insumos!$D$2:$G$518,4,FALSE),"")</f>
        <v/>
      </c>
      <c r="R525" s="475"/>
    </row>
    <row r="526" spans="2:18" x14ac:dyDescent="0.25">
      <c r="B526" s="477" t="str">
        <f>IF(Tabla1[[#This Row],[Código_Actividad]]="","",CONCATENATE(Tabla1[[#This Row],[POA]],".",Tabla1[[#This Row],[SRS]],".",Tabla1[[#This Row],[AREA]],".",Tabla1[[#This Row],[TIPO]]))</f>
        <v/>
      </c>
      <c r="C526" s="477" t="str">
        <f>IF(Tabla1[[#This Row],[Código_Actividad]]="","",'Formulario PPGR1'!#REF!)</f>
        <v/>
      </c>
      <c r="D526" s="477" t="str">
        <f>IF(Tabla1[[#This Row],[Código_Actividad]]="","",'Formulario PPGR1'!#REF!)</f>
        <v/>
      </c>
      <c r="E526" s="477" t="str">
        <f>IF(Tabla1[[#This Row],[Código_Actividad]]="","",'Formulario PPGR1'!#REF!)</f>
        <v/>
      </c>
      <c r="F526" s="477" t="str">
        <f>IF(Tabla1[[#This Row],[Código_Actividad]]="","",'Formulario PPGR1'!#REF!)</f>
        <v/>
      </c>
      <c r="G526" s="386"/>
      <c r="H526" s="418" t="str">
        <f>IFERROR(VLOOKUP(Tabla1[[#This Row],[Código_Actividad]],'Formulario PPGR2'!$H$7:$I$1048576,2,FALSE),"")</f>
        <v/>
      </c>
      <c r="I526" s="453" t="str">
        <f>IFERROR(VLOOKUP([11]!Tabla1[[#This Row],[Código_Actividad]],[11]!Tabla2[[Código]:[Total de Acciones ]],15,FALSE),"")</f>
        <v/>
      </c>
      <c r="J526" s="388"/>
      <c r="K526" s="451" t="str">
        <f>IFERROR(VLOOKUP($J526,[11]LSIns!$B$5:$C$45,2,FALSE),"")</f>
        <v/>
      </c>
      <c r="L526" s="543"/>
      <c r="M526" s="475" t="str">
        <f>IFERROR(VLOOKUP($L526,Insumos!$D$2:$G$518,2,FALSE),"")</f>
        <v/>
      </c>
      <c r="N526" s="545"/>
      <c r="O526" s="476" t="str">
        <f>IFERROR(VLOOKUP($L526,Insumos!$D$2:$G$518,3,FALSE),"")</f>
        <v/>
      </c>
      <c r="P526" s="476" t="e">
        <f>+Tabla1[[#This Row],[Precio Unitario]]*Tabla1[[#This Row],[Cantidad de Insumos]]</f>
        <v>#VALUE!</v>
      </c>
      <c r="Q526" s="476" t="str">
        <f>IFERROR(VLOOKUP($L526,Insumos!$D$2:$G$518,4,FALSE),"")</f>
        <v/>
      </c>
      <c r="R526" s="475"/>
    </row>
    <row r="527" spans="2:18" x14ac:dyDescent="0.25">
      <c r="B527" s="477" t="str">
        <f>IF(Tabla1[[#This Row],[Código_Actividad]]="","",CONCATENATE(Tabla1[[#This Row],[POA]],".",Tabla1[[#This Row],[SRS]],".",Tabla1[[#This Row],[AREA]],".",Tabla1[[#This Row],[TIPO]]))</f>
        <v/>
      </c>
      <c r="C527" s="477" t="str">
        <f>IF(Tabla1[[#This Row],[Código_Actividad]]="","",'Formulario PPGR1'!#REF!)</f>
        <v/>
      </c>
      <c r="D527" s="477" t="str">
        <f>IF(Tabla1[[#This Row],[Código_Actividad]]="","",'Formulario PPGR1'!#REF!)</f>
        <v/>
      </c>
      <c r="E527" s="477" t="str">
        <f>IF(Tabla1[[#This Row],[Código_Actividad]]="","",'Formulario PPGR1'!#REF!)</f>
        <v/>
      </c>
      <c r="F527" s="477" t="str">
        <f>IF(Tabla1[[#This Row],[Código_Actividad]]="","",'Formulario PPGR1'!#REF!)</f>
        <v/>
      </c>
      <c r="G527" s="386"/>
      <c r="H527" s="418" t="str">
        <f>IFERROR(VLOOKUP(Tabla1[[#This Row],[Código_Actividad]],'Formulario PPGR2'!$H$7:$I$1048576,2,FALSE),"")</f>
        <v/>
      </c>
      <c r="I527" s="453" t="str">
        <f>IFERROR(VLOOKUP([11]!Tabla1[[#This Row],[Código_Actividad]],[11]!Tabla2[[Código]:[Total de Acciones ]],15,FALSE),"")</f>
        <v/>
      </c>
      <c r="J527" s="388"/>
      <c r="K527" s="451" t="str">
        <f>IFERROR(VLOOKUP($J527,[11]LSIns!$B$5:$C$45,2,FALSE),"")</f>
        <v/>
      </c>
      <c r="L527" s="543"/>
      <c r="M527" s="475" t="str">
        <f>IFERROR(VLOOKUP($L527,Insumos!$D$2:$G$518,2,FALSE),"")</f>
        <v/>
      </c>
      <c r="N527" s="545"/>
      <c r="O527" s="476" t="str">
        <f>IFERROR(VLOOKUP($L527,Insumos!$D$2:$G$518,3,FALSE),"")</f>
        <v/>
      </c>
      <c r="P527" s="476" t="e">
        <f>+Tabla1[[#This Row],[Precio Unitario]]*Tabla1[[#This Row],[Cantidad de Insumos]]</f>
        <v>#VALUE!</v>
      </c>
      <c r="Q527" s="476" t="str">
        <f>IFERROR(VLOOKUP($L527,Insumos!$D$2:$G$518,4,FALSE),"")</f>
        <v/>
      </c>
      <c r="R527" s="475"/>
    </row>
    <row r="528" spans="2:18" x14ac:dyDescent="0.25">
      <c r="B528" s="477" t="str">
        <f>IF(Tabla1[[#This Row],[Código_Actividad]]="","",CONCATENATE(Tabla1[[#This Row],[POA]],".",Tabla1[[#This Row],[SRS]],".",Tabla1[[#This Row],[AREA]],".",Tabla1[[#This Row],[TIPO]]))</f>
        <v/>
      </c>
      <c r="C528" s="477" t="str">
        <f>IF(Tabla1[[#This Row],[Código_Actividad]]="","",'Formulario PPGR1'!#REF!)</f>
        <v/>
      </c>
      <c r="D528" s="477" t="str">
        <f>IF(Tabla1[[#This Row],[Código_Actividad]]="","",'Formulario PPGR1'!#REF!)</f>
        <v/>
      </c>
      <c r="E528" s="477" t="str">
        <f>IF(Tabla1[[#This Row],[Código_Actividad]]="","",'Formulario PPGR1'!#REF!)</f>
        <v/>
      </c>
      <c r="F528" s="477" t="str">
        <f>IF(Tabla1[[#This Row],[Código_Actividad]]="","",'Formulario PPGR1'!#REF!)</f>
        <v/>
      </c>
      <c r="G528" s="386"/>
      <c r="H528" s="418" t="str">
        <f>IFERROR(VLOOKUP(Tabla1[[#This Row],[Código_Actividad]],'Formulario PPGR2'!$H$7:$I$1048576,2,FALSE),"")</f>
        <v/>
      </c>
      <c r="I528" s="453" t="str">
        <f>IFERROR(VLOOKUP([11]!Tabla1[[#This Row],[Código_Actividad]],[11]!Tabla2[[Código]:[Total de Acciones ]],15,FALSE),"")</f>
        <v/>
      </c>
      <c r="J528" s="388"/>
      <c r="K528" s="451" t="str">
        <f>IFERROR(VLOOKUP($J528,[11]LSIns!$B$5:$C$45,2,FALSE),"")</f>
        <v/>
      </c>
      <c r="L528" s="543"/>
      <c r="M528" s="475" t="str">
        <f>IFERROR(VLOOKUP($L528,Insumos!$D$2:$G$518,2,FALSE),"")</f>
        <v/>
      </c>
      <c r="N528" s="545"/>
      <c r="O528" s="476" t="str">
        <f>IFERROR(VLOOKUP($L528,Insumos!$D$2:$G$518,3,FALSE),"")</f>
        <v/>
      </c>
      <c r="P528" s="476" t="e">
        <f>+Tabla1[[#This Row],[Precio Unitario]]*Tabla1[[#This Row],[Cantidad de Insumos]]</f>
        <v>#VALUE!</v>
      </c>
      <c r="Q528" s="476" t="str">
        <f>IFERROR(VLOOKUP($L528,Insumos!$D$2:$G$518,4,FALSE),"")</f>
        <v/>
      </c>
      <c r="R528" s="475"/>
    </row>
    <row r="529" spans="2:18" x14ac:dyDescent="0.25">
      <c r="B529" s="477" t="str">
        <f>IF(Tabla1[[#This Row],[Código_Actividad]]="","",CONCATENATE(Tabla1[[#This Row],[POA]],".",Tabla1[[#This Row],[SRS]],".",Tabla1[[#This Row],[AREA]],".",Tabla1[[#This Row],[TIPO]]))</f>
        <v/>
      </c>
      <c r="C529" s="477" t="str">
        <f>IF(Tabla1[[#This Row],[Código_Actividad]]="","",'Formulario PPGR1'!#REF!)</f>
        <v/>
      </c>
      <c r="D529" s="477" t="str">
        <f>IF(Tabla1[[#This Row],[Código_Actividad]]="","",'Formulario PPGR1'!#REF!)</f>
        <v/>
      </c>
      <c r="E529" s="477" t="str">
        <f>IF(Tabla1[[#This Row],[Código_Actividad]]="","",'Formulario PPGR1'!#REF!)</f>
        <v/>
      </c>
      <c r="F529" s="477" t="str">
        <f>IF(Tabla1[[#This Row],[Código_Actividad]]="","",'Formulario PPGR1'!#REF!)</f>
        <v/>
      </c>
      <c r="G529" s="386"/>
      <c r="H529" s="418" t="str">
        <f>IFERROR(VLOOKUP(Tabla1[[#This Row],[Código_Actividad]],'Formulario PPGR2'!$H$7:$I$1048576,2,FALSE),"")</f>
        <v/>
      </c>
      <c r="I529" s="453" t="str">
        <f>IFERROR(VLOOKUP([11]!Tabla1[[#This Row],[Código_Actividad]],[11]!Tabla2[[Código]:[Total de Acciones ]],15,FALSE),"")</f>
        <v/>
      </c>
      <c r="J529" s="388"/>
      <c r="K529" s="451" t="str">
        <f>IFERROR(VLOOKUP($J529,[11]LSIns!$B$5:$C$45,2,FALSE),"")</f>
        <v/>
      </c>
      <c r="L529" s="543"/>
      <c r="M529" s="475" t="str">
        <f>IFERROR(VLOOKUP($L529,Insumos!$D$2:$G$518,2,FALSE),"")</f>
        <v/>
      </c>
      <c r="N529" s="545"/>
      <c r="O529" s="476" t="str">
        <f>IFERROR(VLOOKUP($L529,Insumos!$D$2:$G$518,3,FALSE),"")</f>
        <v/>
      </c>
      <c r="P529" s="476" t="e">
        <f>+Tabla1[[#This Row],[Precio Unitario]]*Tabla1[[#This Row],[Cantidad de Insumos]]</f>
        <v>#VALUE!</v>
      </c>
      <c r="Q529" s="476" t="str">
        <f>IFERROR(VLOOKUP($L529,Insumos!$D$2:$G$518,4,FALSE),"")</f>
        <v/>
      </c>
      <c r="R529" s="475"/>
    </row>
    <row r="530" spans="2:18" x14ac:dyDescent="0.25">
      <c r="B530" s="477" t="str">
        <f>IF(Tabla1[[#This Row],[Código_Actividad]]="","",CONCATENATE(Tabla1[[#This Row],[POA]],".",Tabla1[[#This Row],[SRS]],".",Tabla1[[#This Row],[AREA]],".",Tabla1[[#This Row],[TIPO]]))</f>
        <v/>
      </c>
      <c r="C530" s="477" t="str">
        <f>IF(Tabla1[[#This Row],[Código_Actividad]]="","",'Formulario PPGR1'!#REF!)</f>
        <v/>
      </c>
      <c r="D530" s="477" t="str">
        <f>IF(Tabla1[[#This Row],[Código_Actividad]]="","",'Formulario PPGR1'!#REF!)</f>
        <v/>
      </c>
      <c r="E530" s="477" t="str">
        <f>IF(Tabla1[[#This Row],[Código_Actividad]]="","",'Formulario PPGR1'!#REF!)</f>
        <v/>
      </c>
      <c r="F530" s="477" t="str">
        <f>IF(Tabla1[[#This Row],[Código_Actividad]]="","",'Formulario PPGR1'!#REF!)</f>
        <v/>
      </c>
      <c r="G530" s="386"/>
      <c r="H530" s="418" t="str">
        <f>IFERROR(VLOOKUP(Tabla1[[#This Row],[Código_Actividad]],'Formulario PPGR2'!$H$7:$I$1048576,2,FALSE),"")</f>
        <v/>
      </c>
      <c r="I530" s="453" t="str">
        <f>IFERROR(VLOOKUP([11]!Tabla1[[#This Row],[Código_Actividad]],[11]!Tabla2[[Código]:[Total de Acciones ]],15,FALSE),"")</f>
        <v/>
      </c>
      <c r="J530" s="388"/>
      <c r="K530" s="451" t="str">
        <f>IFERROR(VLOOKUP($J530,[11]LSIns!$B$5:$C$45,2,FALSE),"")</f>
        <v/>
      </c>
      <c r="L530" s="543"/>
      <c r="M530" s="475" t="str">
        <f>IFERROR(VLOOKUP($L530,Insumos!$D$2:$G$518,2,FALSE),"")</f>
        <v/>
      </c>
      <c r="N530" s="545"/>
      <c r="O530" s="476" t="str">
        <f>IFERROR(VLOOKUP($L530,Insumos!$D$2:$G$518,3,FALSE),"")</f>
        <v/>
      </c>
      <c r="P530" s="476" t="e">
        <f>+Tabla1[[#This Row],[Precio Unitario]]*Tabla1[[#This Row],[Cantidad de Insumos]]</f>
        <v>#VALUE!</v>
      </c>
      <c r="Q530" s="476" t="str">
        <f>IFERROR(VLOOKUP($L530,Insumos!$D$2:$G$518,4,FALSE),"")</f>
        <v/>
      </c>
      <c r="R530" s="475"/>
    </row>
    <row r="531" spans="2:18" x14ac:dyDescent="0.25">
      <c r="B531" s="477" t="str">
        <f>IF(Tabla1[[#This Row],[Código_Actividad]]="","",CONCATENATE(Tabla1[[#This Row],[POA]],".",Tabla1[[#This Row],[SRS]],".",Tabla1[[#This Row],[AREA]],".",Tabla1[[#This Row],[TIPO]]))</f>
        <v/>
      </c>
      <c r="C531" s="477" t="str">
        <f>IF(Tabla1[[#This Row],[Código_Actividad]]="","",'Formulario PPGR1'!#REF!)</f>
        <v/>
      </c>
      <c r="D531" s="477" t="str">
        <f>IF(Tabla1[[#This Row],[Código_Actividad]]="","",'Formulario PPGR1'!#REF!)</f>
        <v/>
      </c>
      <c r="E531" s="477" t="str">
        <f>IF(Tabla1[[#This Row],[Código_Actividad]]="","",'Formulario PPGR1'!#REF!)</f>
        <v/>
      </c>
      <c r="F531" s="477" t="str">
        <f>IF(Tabla1[[#This Row],[Código_Actividad]]="","",'Formulario PPGR1'!#REF!)</f>
        <v/>
      </c>
      <c r="G531" s="386"/>
      <c r="H531" s="418" t="str">
        <f>IFERROR(VLOOKUP(Tabla1[[#This Row],[Código_Actividad]],'Formulario PPGR2'!$H$7:$I$1048576,2,FALSE),"")</f>
        <v/>
      </c>
      <c r="I531" s="453" t="str">
        <f>IFERROR(VLOOKUP([11]!Tabla1[[#This Row],[Código_Actividad]],[11]!Tabla2[[Código]:[Total de Acciones ]],15,FALSE),"")</f>
        <v/>
      </c>
      <c r="J531" s="388"/>
      <c r="K531" s="451" t="str">
        <f>IFERROR(VLOOKUP($J531,[11]LSIns!$B$5:$C$45,2,FALSE),"")</f>
        <v/>
      </c>
      <c r="L531" s="543"/>
      <c r="M531" s="475" t="str">
        <f>IFERROR(VLOOKUP($L531,Insumos!$D$2:$G$518,2,FALSE),"")</f>
        <v/>
      </c>
      <c r="N531" s="545"/>
      <c r="O531" s="476" t="str">
        <f>IFERROR(VLOOKUP($L531,Insumos!$D$2:$G$518,3,FALSE),"")</f>
        <v/>
      </c>
      <c r="P531" s="476" t="e">
        <f>+Tabla1[[#This Row],[Precio Unitario]]*Tabla1[[#This Row],[Cantidad de Insumos]]</f>
        <v>#VALUE!</v>
      </c>
      <c r="Q531" s="476" t="str">
        <f>IFERROR(VLOOKUP($L531,Insumos!$D$2:$G$518,4,FALSE),"")</f>
        <v/>
      </c>
      <c r="R531" s="475"/>
    </row>
    <row r="532" spans="2:18" x14ac:dyDescent="0.25">
      <c r="B532" s="477" t="str">
        <f>IF(Tabla1[[#This Row],[Código_Actividad]]="","",CONCATENATE(Tabla1[[#This Row],[POA]],".",Tabla1[[#This Row],[SRS]],".",Tabla1[[#This Row],[AREA]],".",Tabla1[[#This Row],[TIPO]]))</f>
        <v/>
      </c>
      <c r="C532" s="477" t="str">
        <f>IF(Tabla1[[#This Row],[Código_Actividad]]="","",'Formulario PPGR1'!#REF!)</f>
        <v/>
      </c>
      <c r="D532" s="477" t="str">
        <f>IF(Tabla1[[#This Row],[Código_Actividad]]="","",'Formulario PPGR1'!#REF!)</f>
        <v/>
      </c>
      <c r="E532" s="477" t="str">
        <f>IF(Tabla1[[#This Row],[Código_Actividad]]="","",'Formulario PPGR1'!#REF!)</f>
        <v/>
      </c>
      <c r="F532" s="477" t="str">
        <f>IF(Tabla1[[#This Row],[Código_Actividad]]="","",'Formulario PPGR1'!#REF!)</f>
        <v/>
      </c>
      <c r="G532" s="386"/>
      <c r="H532" s="418" t="str">
        <f>IFERROR(VLOOKUP(Tabla1[[#This Row],[Código_Actividad]],'Formulario PPGR2'!$H$7:$I$1048576,2,FALSE),"")</f>
        <v/>
      </c>
      <c r="I532" s="453" t="str">
        <f>IFERROR(VLOOKUP([11]!Tabla1[[#This Row],[Código_Actividad]],[11]!Tabla2[[Código]:[Total de Acciones ]],15,FALSE),"")</f>
        <v/>
      </c>
      <c r="J532" s="388"/>
      <c r="K532" s="451" t="str">
        <f>IFERROR(VLOOKUP($J532,[11]LSIns!$B$5:$C$45,2,FALSE),"")</f>
        <v/>
      </c>
      <c r="L532" s="543"/>
      <c r="M532" s="475" t="str">
        <f>IFERROR(VLOOKUP($L532,Insumos!$D$2:$G$518,2,FALSE),"")</f>
        <v/>
      </c>
      <c r="N532" s="545"/>
      <c r="O532" s="476" t="str">
        <f>IFERROR(VLOOKUP($L532,Insumos!$D$2:$G$518,3,FALSE),"")</f>
        <v/>
      </c>
      <c r="P532" s="476" t="e">
        <f>+Tabla1[[#This Row],[Precio Unitario]]*Tabla1[[#This Row],[Cantidad de Insumos]]</f>
        <v>#VALUE!</v>
      </c>
      <c r="Q532" s="476" t="str">
        <f>IFERROR(VLOOKUP($L532,Insumos!$D$2:$G$518,4,FALSE),"")</f>
        <v/>
      </c>
      <c r="R532" s="475"/>
    </row>
    <row r="533" spans="2:18" x14ac:dyDescent="0.25">
      <c r="B533" s="477" t="str">
        <f>IF(Tabla1[[#This Row],[Código_Actividad]]="","",CONCATENATE(Tabla1[[#This Row],[POA]],".",Tabla1[[#This Row],[SRS]],".",Tabla1[[#This Row],[AREA]],".",Tabla1[[#This Row],[TIPO]]))</f>
        <v/>
      </c>
      <c r="C533" s="477" t="str">
        <f>IF(Tabla1[[#This Row],[Código_Actividad]]="","",'Formulario PPGR1'!#REF!)</f>
        <v/>
      </c>
      <c r="D533" s="477" t="str">
        <f>IF(Tabla1[[#This Row],[Código_Actividad]]="","",'Formulario PPGR1'!#REF!)</f>
        <v/>
      </c>
      <c r="E533" s="477" t="str">
        <f>IF(Tabla1[[#This Row],[Código_Actividad]]="","",'Formulario PPGR1'!#REF!)</f>
        <v/>
      </c>
      <c r="F533" s="477" t="str">
        <f>IF(Tabla1[[#This Row],[Código_Actividad]]="","",'Formulario PPGR1'!#REF!)</f>
        <v/>
      </c>
      <c r="G533" s="386"/>
      <c r="H533" s="418" t="str">
        <f>IFERROR(VLOOKUP(Tabla1[[#This Row],[Código_Actividad]],'Formulario PPGR2'!$H$7:$I$1048576,2,FALSE),"")</f>
        <v/>
      </c>
      <c r="I533" s="453" t="str">
        <f>IFERROR(VLOOKUP([11]!Tabla1[[#This Row],[Código_Actividad]],[11]!Tabla2[[Código]:[Total de Acciones ]],15,FALSE),"")</f>
        <v/>
      </c>
      <c r="J533" s="388"/>
      <c r="K533" s="451" t="str">
        <f>IFERROR(VLOOKUP($J533,[11]LSIns!$B$5:$C$45,2,FALSE),"")</f>
        <v/>
      </c>
      <c r="L533" s="543"/>
      <c r="M533" s="475" t="str">
        <f>IFERROR(VLOOKUP($L533,Insumos!$D$2:$G$518,2,FALSE),"")</f>
        <v/>
      </c>
      <c r="N533" s="545"/>
      <c r="O533" s="476" t="str">
        <f>IFERROR(VLOOKUP($L533,Insumos!$D$2:$G$518,3,FALSE),"")</f>
        <v/>
      </c>
      <c r="P533" s="476" t="e">
        <f>+Tabla1[[#This Row],[Precio Unitario]]*Tabla1[[#This Row],[Cantidad de Insumos]]</f>
        <v>#VALUE!</v>
      </c>
      <c r="Q533" s="476" t="str">
        <f>IFERROR(VLOOKUP($L533,Insumos!$D$2:$G$518,4,FALSE),"")</f>
        <v/>
      </c>
      <c r="R533" s="475"/>
    </row>
    <row r="534" spans="2:18" x14ac:dyDescent="0.25">
      <c r="B534" s="477" t="str">
        <f>IF(Tabla1[[#This Row],[Código_Actividad]]="","",CONCATENATE(Tabla1[[#This Row],[POA]],".",Tabla1[[#This Row],[SRS]],".",Tabla1[[#This Row],[AREA]],".",Tabla1[[#This Row],[TIPO]]))</f>
        <v/>
      </c>
      <c r="C534" s="477" t="str">
        <f>IF(Tabla1[[#This Row],[Código_Actividad]]="","",'Formulario PPGR1'!#REF!)</f>
        <v/>
      </c>
      <c r="D534" s="477" t="str">
        <f>IF(Tabla1[[#This Row],[Código_Actividad]]="","",'Formulario PPGR1'!#REF!)</f>
        <v/>
      </c>
      <c r="E534" s="477" t="str">
        <f>IF(Tabla1[[#This Row],[Código_Actividad]]="","",'Formulario PPGR1'!#REF!)</f>
        <v/>
      </c>
      <c r="F534" s="477" t="str">
        <f>IF(Tabla1[[#This Row],[Código_Actividad]]="","",'Formulario PPGR1'!#REF!)</f>
        <v/>
      </c>
      <c r="G534" s="386"/>
      <c r="H534" s="418" t="str">
        <f>IFERROR(VLOOKUP(Tabla1[[#This Row],[Código_Actividad]],'Formulario PPGR2'!$H$7:$I$1048576,2,FALSE),"")</f>
        <v/>
      </c>
      <c r="I534" s="453" t="str">
        <f>IFERROR(VLOOKUP([11]!Tabla1[[#This Row],[Código_Actividad]],[11]!Tabla2[[Código]:[Total de Acciones ]],15,FALSE),"")</f>
        <v/>
      </c>
      <c r="J534" s="388"/>
      <c r="K534" s="451" t="str">
        <f>IFERROR(VLOOKUP($J534,[11]LSIns!$B$5:$C$45,2,FALSE),"")</f>
        <v/>
      </c>
      <c r="L534" s="543"/>
      <c r="M534" s="475" t="str">
        <f>IFERROR(VLOOKUP($L534,Insumos!$D$2:$G$518,2,FALSE),"")</f>
        <v/>
      </c>
      <c r="N534" s="545"/>
      <c r="O534" s="476" t="str">
        <f>IFERROR(VLOOKUP($L534,Insumos!$D$2:$G$518,3,FALSE),"")</f>
        <v/>
      </c>
      <c r="P534" s="476" t="e">
        <f>+Tabla1[[#This Row],[Precio Unitario]]*Tabla1[[#This Row],[Cantidad de Insumos]]</f>
        <v>#VALUE!</v>
      </c>
      <c r="Q534" s="476" t="str">
        <f>IFERROR(VLOOKUP($L534,Insumos!$D$2:$G$518,4,FALSE),"")</f>
        <v/>
      </c>
      <c r="R534" s="475"/>
    </row>
    <row r="535" spans="2:18" x14ac:dyDescent="0.25">
      <c r="B535" s="477" t="str">
        <f>IF(Tabla1[[#This Row],[Código_Actividad]]="","",CONCATENATE(Tabla1[[#This Row],[POA]],".",Tabla1[[#This Row],[SRS]],".",Tabla1[[#This Row],[AREA]],".",Tabla1[[#This Row],[TIPO]]))</f>
        <v/>
      </c>
      <c r="C535" s="477" t="str">
        <f>IF(Tabla1[[#This Row],[Código_Actividad]]="","",'Formulario PPGR1'!#REF!)</f>
        <v/>
      </c>
      <c r="D535" s="477" t="str">
        <f>IF(Tabla1[[#This Row],[Código_Actividad]]="","",'Formulario PPGR1'!#REF!)</f>
        <v/>
      </c>
      <c r="E535" s="477" t="str">
        <f>IF(Tabla1[[#This Row],[Código_Actividad]]="","",'Formulario PPGR1'!#REF!)</f>
        <v/>
      </c>
      <c r="F535" s="477" t="str">
        <f>IF(Tabla1[[#This Row],[Código_Actividad]]="","",'Formulario PPGR1'!#REF!)</f>
        <v/>
      </c>
      <c r="G535" s="386"/>
      <c r="H535" s="418" t="str">
        <f>IFERROR(VLOOKUP(Tabla1[[#This Row],[Código_Actividad]],'Formulario PPGR2'!$H$7:$I$1048576,2,FALSE),"")</f>
        <v/>
      </c>
      <c r="I535" s="453" t="str">
        <f>IFERROR(VLOOKUP([11]!Tabla1[[#This Row],[Código_Actividad]],[11]!Tabla2[[Código]:[Total de Acciones ]],15,FALSE),"")</f>
        <v/>
      </c>
      <c r="J535" s="388"/>
      <c r="K535" s="451" t="str">
        <f>IFERROR(VLOOKUP($J535,[11]LSIns!$B$5:$C$45,2,FALSE),"")</f>
        <v/>
      </c>
      <c r="L535" s="543"/>
      <c r="M535" s="475" t="str">
        <f>IFERROR(VLOOKUP($L535,Insumos!$D$2:$G$518,2,FALSE),"")</f>
        <v/>
      </c>
      <c r="N535" s="545"/>
      <c r="O535" s="476" t="str">
        <f>IFERROR(VLOOKUP($L535,Insumos!$D$2:$G$518,3,FALSE),"")</f>
        <v/>
      </c>
      <c r="P535" s="476" t="e">
        <f>+Tabla1[[#This Row],[Precio Unitario]]*Tabla1[[#This Row],[Cantidad de Insumos]]</f>
        <v>#VALUE!</v>
      </c>
      <c r="Q535" s="476" t="str">
        <f>IFERROR(VLOOKUP($L535,Insumos!$D$2:$G$518,4,FALSE),"")</f>
        <v/>
      </c>
      <c r="R535" s="475"/>
    </row>
    <row r="536" spans="2:18" x14ac:dyDescent="0.25">
      <c r="B536" s="477" t="str">
        <f>IF(Tabla1[[#This Row],[Código_Actividad]]="","",CONCATENATE(Tabla1[[#This Row],[POA]],".",Tabla1[[#This Row],[SRS]],".",Tabla1[[#This Row],[AREA]],".",Tabla1[[#This Row],[TIPO]]))</f>
        <v/>
      </c>
      <c r="C536" s="477" t="str">
        <f>IF(Tabla1[[#This Row],[Código_Actividad]]="","",'Formulario PPGR1'!#REF!)</f>
        <v/>
      </c>
      <c r="D536" s="477" t="str">
        <f>IF(Tabla1[[#This Row],[Código_Actividad]]="","",'Formulario PPGR1'!#REF!)</f>
        <v/>
      </c>
      <c r="E536" s="477" t="str">
        <f>IF(Tabla1[[#This Row],[Código_Actividad]]="","",'Formulario PPGR1'!#REF!)</f>
        <v/>
      </c>
      <c r="F536" s="477" t="str">
        <f>IF(Tabla1[[#This Row],[Código_Actividad]]="","",'Formulario PPGR1'!#REF!)</f>
        <v/>
      </c>
      <c r="G536" s="386"/>
      <c r="H536" s="418" t="str">
        <f>IFERROR(VLOOKUP(Tabla1[[#This Row],[Código_Actividad]],'Formulario PPGR2'!$H$7:$I$1048576,2,FALSE),"")</f>
        <v/>
      </c>
      <c r="I536" s="453" t="str">
        <f>IFERROR(VLOOKUP([11]!Tabla1[[#This Row],[Código_Actividad]],[11]!Tabla2[[Código]:[Total de Acciones ]],15,FALSE),"")</f>
        <v/>
      </c>
      <c r="J536" s="388"/>
      <c r="K536" s="451" t="str">
        <f>IFERROR(VLOOKUP($J536,[11]LSIns!$B$5:$C$45,2,FALSE),"")</f>
        <v/>
      </c>
      <c r="L536" s="543"/>
      <c r="M536" s="475" t="str">
        <f>IFERROR(VLOOKUP($L536,Insumos!$D$2:$G$518,2,FALSE),"")</f>
        <v/>
      </c>
      <c r="N536" s="545"/>
      <c r="O536" s="476" t="str">
        <f>IFERROR(VLOOKUP($L536,Insumos!$D$2:$G$518,3,FALSE),"")</f>
        <v/>
      </c>
      <c r="P536" s="476" t="e">
        <f>+Tabla1[[#This Row],[Precio Unitario]]*Tabla1[[#This Row],[Cantidad de Insumos]]</f>
        <v>#VALUE!</v>
      </c>
      <c r="Q536" s="476" t="str">
        <f>IFERROR(VLOOKUP($L536,Insumos!$D$2:$G$518,4,FALSE),"")</f>
        <v/>
      </c>
      <c r="R536" s="475"/>
    </row>
    <row r="537" spans="2:18" x14ac:dyDescent="0.25">
      <c r="B537" s="477" t="str">
        <f>IF(Tabla1[[#This Row],[Código_Actividad]]="","",CONCATENATE(Tabla1[[#This Row],[POA]],".",Tabla1[[#This Row],[SRS]],".",Tabla1[[#This Row],[AREA]],".",Tabla1[[#This Row],[TIPO]]))</f>
        <v/>
      </c>
      <c r="C537" s="477" t="str">
        <f>IF(Tabla1[[#This Row],[Código_Actividad]]="","",'Formulario PPGR1'!#REF!)</f>
        <v/>
      </c>
      <c r="D537" s="477" t="str">
        <f>IF(Tabla1[[#This Row],[Código_Actividad]]="","",'Formulario PPGR1'!#REF!)</f>
        <v/>
      </c>
      <c r="E537" s="477" t="str">
        <f>IF(Tabla1[[#This Row],[Código_Actividad]]="","",'Formulario PPGR1'!#REF!)</f>
        <v/>
      </c>
      <c r="F537" s="477" t="str">
        <f>IF(Tabla1[[#This Row],[Código_Actividad]]="","",'Formulario PPGR1'!#REF!)</f>
        <v/>
      </c>
      <c r="G537" s="386"/>
      <c r="H537" s="418" t="str">
        <f>IFERROR(VLOOKUP(Tabla1[[#This Row],[Código_Actividad]],'Formulario PPGR2'!$H$7:$I$1048576,2,FALSE),"")</f>
        <v/>
      </c>
      <c r="I537" s="453" t="str">
        <f>IFERROR(VLOOKUP([11]!Tabla1[[#This Row],[Código_Actividad]],[11]!Tabla2[[Código]:[Total de Acciones ]],15,FALSE),"")</f>
        <v/>
      </c>
      <c r="J537" s="388"/>
      <c r="K537" s="451" t="str">
        <f>IFERROR(VLOOKUP($J537,[11]LSIns!$B$5:$C$45,2,FALSE),"")</f>
        <v/>
      </c>
      <c r="L537" s="543"/>
      <c r="M537" s="475" t="str">
        <f>IFERROR(VLOOKUP($L537,Insumos!$D$2:$G$518,2,FALSE),"")</f>
        <v/>
      </c>
      <c r="N537" s="545"/>
      <c r="O537" s="476" t="str">
        <f>IFERROR(VLOOKUP($L537,Insumos!$D$2:$G$518,3,FALSE),"")</f>
        <v/>
      </c>
      <c r="P537" s="476" t="e">
        <f>+Tabla1[[#This Row],[Precio Unitario]]*Tabla1[[#This Row],[Cantidad de Insumos]]</f>
        <v>#VALUE!</v>
      </c>
      <c r="Q537" s="476" t="str">
        <f>IFERROR(VLOOKUP($L537,Insumos!$D$2:$G$518,4,FALSE),"")</f>
        <v/>
      </c>
      <c r="R537" s="475"/>
    </row>
    <row r="538" spans="2:18" x14ac:dyDescent="0.25">
      <c r="B538" s="477" t="str">
        <f>IF(Tabla1[[#This Row],[Código_Actividad]]="","",CONCATENATE(Tabla1[[#This Row],[POA]],".",Tabla1[[#This Row],[SRS]],".",Tabla1[[#This Row],[AREA]],".",Tabla1[[#This Row],[TIPO]]))</f>
        <v/>
      </c>
      <c r="C538" s="477" t="str">
        <f>IF(Tabla1[[#This Row],[Código_Actividad]]="","",'Formulario PPGR1'!#REF!)</f>
        <v/>
      </c>
      <c r="D538" s="477" t="str">
        <f>IF(Tabla1[[#This Row],[Código_Actividad]]="","",'Formulario PPGR1'!#REF!)</f>
        <v/>
      </c>
      <c r="E538" s="477" t="str">
        <f>IF(Tabla1[[#This Row],[Código_Actividad]]="","",'Formulario PPGR1'!#REF!)</f>
        <v/>
      </c>
      <c r="F538" s="477" t="str">
        <f>IF(Tabla1[[#This Row],[Código_Actividad]]="","",'Formulario PPGR1'!#REF!)</f>
        <v/>
      </c>
      <c r="G538" s="386"/>
      <c r="H538" s="418" t="str">
        <f>IFERROR(VLOOKUP(Tabla1[[#This Row],[Código_Actividad]],'Formulario PPGR2'!$H$7:$I$1048576,2,FALSE),"")</f>
        <v/>
      </c>
      <c r="I538" s="453" t="str">
        <f>IFERROR(VLOOKUP([11]!Tabla1[[#This Row],[Código_Actividad]],[11]!Tabla2[[Código]:[Total de Acciones ]],15,FALSE),"")</f>
        <v/>
      </c>
      <c r="J538" s="388"/>
      <c r="K538" s="451" t="str">
        <f>IFERROR(VLOOKUP($J538,[11]LSIns!$B$5:$C$45,2,FALSE),"")</f>
        <v/>
      </c>
      <c r="L538" s="543"/>
      <c r="M538" s="475" t="str">
        <f>IFERROR(VLOOKUP($L538,Insumos!$D$2:$G$518,2,FALSE),"")</f>
        <v/>
      </c>
      <c r="N538" s="545"/>
      <c r="O538" s="476" t="str">
        <f>IFERROR(VLOOKUP($L538,Insumos!$D$2:$G$518,3,FALSE),"")</f>
        <v/>
      </c>
      <c r="P538" s="476" t="e">
        <f>+Tabla1[[#This Row],[Precio Unitario]]*Tabla1[[#This Row],[Cantidad de Insumos]]</f>
        <v>#VALUE!</v>
      </c>
      <c r="Q538" s="476" t="str">
        <f>IFERROR(VLOOKUP($L538,Insumos!$D$2:$G$518,4,FALSE),"")</f>
        <v/>
      </c>
      <c r="R538" s="475"/>
    </row>
    <row r="539" spans="2:18" x14ac:dyDescent="0.25">
      <c r="B539" s="477" t="str">
        <f>IF(Tabla1[[#This Row],[Código_Actividad]]="","",CONCATENATE(Tabla1[[#This Row],[POA]],".",Tabla1[[#This Row],[SRS]],".",Tabla1[[#This Row],[AREA]],".",Tabla1[[#This Row],[TIPO]]))</f>
        <v/>
      </c>
      <c r="C539" s="477" t="str">
        <f>IF(Tabla1[[#This Row],[Código_Actividad]]="","",'Formulario PPGR1'!#REF!)</f>
        <v/>
      </c>
      <c r="D539" s="477" t="str">
        <f>IF(Tabla1[[#This Row],[Código_Actividad]]="","",'Formulario PPGR1'!#REF!)</f>
        <v/>
      </c>
      <c r="E539" s="477" t="str">
        <f>IF(Tabla1[[#This Row],[Código_Actividad]]="","",'Formulario PPGR1'!#REF!)</f>
        <v/>
      </c>
      <c r="F539" s="477" t="str">
        <f>IF(Tabla1[[#This Row],[Código_Actividad]]="","",'Formulario PPGR1'!#REF!)</f>
        <v/>
      </c>
      <c r="G539" s="386"/>
      <c r="H539" s="418" t="str">
        <f>IFERROR(VLOOKUP(Tabla1[[#This Row],[Código_Actividad]],'Formulario PPGR2'!$H$7:$I$1048576,2,FALSE),"")</f>
        <v/>
      </c>
      <c r="I539" s="453" t="str">
        <f>IFERROR(VLOOKUP([11]!Tabla1[[#This Row],[Código_Actividad]],[11]!Tabla2[[Código]:[Total de Acciones ]],15,FALSE),"")</f>
        <v/>
      </c>
      <c r="J539" s="388"/>
      <c r="K539" s="451" t="str">
        <f>IFERROR(VLOOKUP($J539,[11]LSIns!$B$5:$C$45,2,FALSE),"")</f>
        <v/>
      </c>
      <c r="L539" s="543"/>
      <c r="M539" s="475" t="str">
        <f>IFERROR(VLOOKUP($L539,Insumos!$D$2:$G$518,2,FALSE),"")</f>
        <v/>
      </c>
      <c r="N539" s="545"/>
      <c r="O539" s="476" t="str">
        <f>IFERROR(VLOOKUP($L539,Insumos!$D$2:$G$518,3,FALSE),"")</f>
        <v/>
      </c>
      <c r="P539" s="476" t="e">
        <f>+Tabla1[[#This Row],[Precio Unitario]]*Tabla1[[#This Row],[Cantidad de Insumos]]</f>
        <v>#VALUE!</v>
      </c>
      <c r="Q539" s="476" t="str">
        <f>IFERROR(VLOOKUP($L539,Insumos!$D$2:$G$518,4,FALSE),"")</f>
        <v/>
      </c>
      <c r="R539" s="475"/>
    </row>
    <row r="540" spans="2:18" x14ac:dyDescent="0.25">
      <c r="B540" s="477" t="str">
        <f>IF(Tabla1[[#This Row],[Código_Actividad]]="","",CONCATENATE(Tabla1[[#This Row],[POA]],".",Tabla1[[#This Row],[SRS]],".",Tabla1[[#This Row],[AREA]],".",Tabla1[[#This Row],[TIPO]]))</f>
        <v/>
      </c>
      <c r="C540" s="477" t="str">
        <f>IF(Tabla1[[#This Row],[Código_Actividad]]="","",'Formulario PPGR1'!#REF!)</f>
        <v/>
      </c>
      <c r="D540" s="477" t="str">
        <f>IF(Tabla1[[#This Row],[Código_Actividad]]="","",'Formulario PPGR1'!#REF!)</f>
        <v/>
      </c>
      <c r="E540" s="477" t="str">
        <f>IF(Tabla1[[#This Row],[Código_Actividad]]="","",'Formulario PPGR1'!#REF!)</f>
        <v/>
      </c>
      <c r="F540" s="477" t="str">
        <f>IF(Tabla1[[#This Row],[Código_Actividad]]="","",'Formulario PPGR1'!#REF!)</f>
        <v/>
      </c>
      <c r="G540" s="386"/>
      <c r="H540" s="418" t="str">
        <f>IFERROR(VLOOKUP(Tabla1[[#This Row],[Código_Actividad]],'Formulario PPGR2'!$H$7:$I$1048576,2,FALSE),"")</f>
        <v/>
      </c>
      <c r="I540" s="453" t="str">
        <f>IFERROR(VLOOKUP([11]!Tabla1[[#This Row],[Código_Actividad]],[11]!Tabla2[[Código]:[Total de Acciones ]],15,FALSE),"")</f>
        <v/>
      </c>
      <c r="J540" s="388"/>
      <c r="K540" s="451" t="str">
        <f>IFERROR(VLOOKUP($J540,[11]LSIns!$B$5:$C$45,2,FALSE),"")</f>
        <v/>
      </c>
      <c r="L540" s="543"/>
      <c r="M540" s="475" t="str">
        <f>IFERROR(VLOOKUP($L540,Insumos!$D$2:$G$518,2,FALSE),"")</f>
        <v/>
      </c>
      <c r="N540" s="545"/>
      <c r="O540" s="476" t="str">
        <f>IFERROR(VLOOKUP($L540,Insumos!$D$2:$G$518,3,FALSE),"")</f>
        <v/>
      </c>
      <c r="P540" s="476" t="e">
        <f>+Tabla1[[#This Row],[Precio Unitario]]*Tabla1[[#This Row],[Cantidad de Insumos]]</f>
        <v>#VALUE!</v>
      </c>
      <c r="Q540" s="476" t="str">
        <f>IFERROR(VLOOKUP($L540,Insumos!$D$2:$G$518,4,FALSE),"")</f>
        <v/>
      </c>
      <c r="R540" s="475"/>
    </row>
    <row r="541" spans="2:18" x14ac:dyDescent="0.25">
      <c r="B541" s="477" t="str">
        <f>IF(Tabla1[[#This Row],[Código_Actividad]]="","",CONCATENATE(Tabla1[[#This Row],[POA]],".",Tabla1[[#This Row],[SRS]],".",Tabla1[[#This Row],[AREA]],".",Tabla1[[#This Row],[TIPO]]))</f>
        <v/>
      </c>
      <c r="C541" s="477" t="str">
        <f>IF(Tabla1[[#This Row],[Código_Actividad]]="","",'Formulario PPGR1'!#REF!)</f>
        <v/>
      </c>
      <c r="D541" s="477" t="str">
        <f>IF(Tabla1[[#This Row],[Código_Actividad]]="","",'Formulario PPGR1'!#REF!)</f>
        <v/>
      </c>
      <c r="E541" s="477" t="str">
        <f>IF(Tabla1[[#This Row],[Código_Actividad]]="","",'Formulario PPGR1'!#REF!)</f>
        <v/>
      </c>
      <c r="F541" s="477" t="str">
        <f>IF(Tabla1[[#This Row],[Código_Actividad]]="","",'Formulario PPGR1'!#REF!)</f>
        <v/>
      </c>
      <c r="G541" s="386"/>
      <c r="H541" s="418" t="str">
        <f>IFERROR(VLOOKUP(Tabla1[[#This Row],[Código_Actividad]],'Formulario PPGR2'!$H$7:$I$1048576,2,FALSE),"")</f>
        <v/>
      </c>
      <c r="I541" s="453" t="str">
        <f>IFERROR(VLOOKUP([11]!Tabla1[[#This Row],[Código_Actividad]],[11]!Tabla2[[Código]:[Total de Acciones ]],15,FALSE),"")</f>
        <v/>
      </c>
      <c r="J541" s="388"/>
      <c r="K541" s="451" t="str">
        <f>IFERROR(VLOOKUP($J541,[11]LSIns!$B$5:$C$45,2,FALSE),"")</f>
        <v/>
      </c>
      <c r="L541" s="543"/>
      <c r="M541" s="475" t="str">
        <f>IFERROR(VLOOKUP($L541,Insumos!$D$2:$G$518,2,FALSE),"")</f>
        <v/>
      </c>
      <c r="N541" s="545"/>
      <c r="O541" s="476" t="str">
        <f>IFERROR(VLOOKUP($L541,Insumos!$D$2:$G$518,3,FALSE),"")</f>
        <v/>
      </c>
      <c r="P541" s="476" t="e">
        <f>+Tabla1[[#This Row],[Precio Unitario]]*Tabla1[[#This Row],[Cantidad de Insumos]]</f>
        <v>#VALUE!</v>
      </c>
      <c r="Q541" s="476" t="str">
        <f>IFERROR(VLOOKUP($L541,Insumos!$D$2:$G$518,4,FALSE),"")</f>
        <v/>
      </c>
      <c r="R541" s="475"/>
    </row>
    <row r="542" spans="2:18" x14ac:dyDescent="0.25">
      <c r="B542" s="477" t="str">
        <f>IF(Tabla1[[#This Row],[Código_Actividad]]="","",CONCATENATE(Tabla1[[#This Row],[POA]],".",Tabla1[[#This Row],[SRS]],".",Tabla1[[#This Row],[AREA]],".",Tabla1[[#This Row],[TIPO]]))</f>
        <v/>
      </c>
      <c r="C542" s="477" t="str">
        <f>IF(Tabla1[[#This Row],[Código_Actividad]]="","",'Formulario PPGR1'!#REF!)</f>
        <v/>
      </c>
      <c r="D542" s="477" t="str">
        <f>IF(Tabla1[[#This Row],[Código_Actividad]]="","",'Formulario PPGR1'!#REF!)</f>
        <v/>
      </c>
      <c r="E542" s="477" t="str">
        <f>IF(Tabla1[[#This Row],[Código_Actividad]]="","",'Formulario PPGR1'!#REF!)</f>
        <v/>
      </c>
      <c r="F542" s="477" t="str">
        <f>IF(Tabla1[[#This Row],[Código_Actividad]]="","",'Formulario PPGR1'!#REF!)</f>
        <v/>
      </c>
      <c r="G542" s="386"/>
      <c r="H542" s="418" t="str">
        <f>IFERROR(VLOOKUP(Tabla1[[#This Row],[Código_Actividad]],'Formulario PPGR2'!$H$7:$I$1048576,2,FALSE),"")</f>
        <v/>
      </c>
      <c r="I542" s="453" t="str">
        <f>IFERROR(VLOOKUP([11]!Tabla1[[#This Row],[Código_Actividad]],[11]!Tabla2[[Código]:[Total de Acciones ]],15,FALSE),"")</f>
        <v/>
      </c>
      <c r="J542" s="388"/>
      <c r="K542" s="451" t="str">
        <f>IFERROR(VLOOKUP($J542,[11]LSIns!$B$5:$C$45,2,FALSE),"")</f>
        <v/>
      </c>
      <c r="L542" s="543"/>
      <c r="M542" s="475" t="str">
        <f>IFERROR(VLOOKUP($L542,Insumos!$D$2:$G$518,2,FALSE),"")</f>
        <v/>
      </c>
      <c r="N542" s="545"/>
      <c r="O542" s="476" t="str">
        <f>IFERROR(VLOOKUP($L542,Insumos!$D$2:$G$518,3,FALSE),"")</f>
        <v/>
      </c>
      <c r="P542" s="476" t="e">
        <f>+Tabla1[[#This Row],[Precio Unitario]]*Tabla1[[#This Row],[Cantidad de Insumos]]</f>
        <v>#VALUE!</v>
      </c>
      <c r="Q542" s="476" t="str">
        <f>IFERROR(VLOOKUP($L542,Insumos!$D$2:$G$518,4,FALSE),"")</f>
        <v/>
      </c>
      <c r="R542" s="475"/>
    </row>
    <row r="543" spans="2:18" x14ac:dyDescent="0.25">
      <c r="B543" s="477" t="str">
        <f>IF(Tabla1[[#This Row],[Código_Actividad]]="","",CONCATENATE(Tabla1[[#This Row],[POA]],".",Tabla1[[#This Row],[SRS]],".",Tabla1[[#This Row],[AREA]],".",Tabla1[[#This Row],[TIPO]]))</f>
        <v/>
      </c>
      <c r="C543" s="477" t="str">
        <f>IF(Tabla1[[#This Row],[Código_Actividad]]="","",'Formulario PPGR1'!#REF!)</f>
        <v/>
      </c>
      <c r="D543" s="477" t="str">
        <f>IF(Tabla1[[#This Row],[Código_Actividad]]="","",'Formulario PPGR1'!#REF!)</f>
        <v/>
      </c>
      <c r="E543" s="477" t="str">
        <f>IF(Tabla1[[#This Row],[Código_Actividad]]="","",'Formulario PPGR1'!#REF!)</f>
        <v/>
      </c>
      <c r="F543" s="477" t="str">
        <f>IF(Tabla1[[#This Row],[Código_Actividad]]="","",'Formulario PPGR1'!#REF!)</f>
        <v/>
      </c>
      <c r="G543" s="386"/>
      <c r="H543" s="418" t="str">
        <f>IFERROR(VLOOKUP(Tabla1[[#This Row],[Código_Actividad]],'Formulario PPGR2'!$H$7:$I$1048576,2,FALSE),"")</f>
        <v/>
      </c>
      <c r="I543" s="453" t="str">
        <f>IFERROR(VLOOKUP([11]!Tabla1[[#This Row],[Código_Actividad]],[11]!Tabla2[[Código]:[Total de Acciones ]],15,FALSE),"")</f>
        <v/>
      </c>
      <c r="J543" s="388"/>
      <c r="K543" s="451" t="str">
        <f>IFERROR(VLOOKUP($J543,[11]LSIns!$B$5:$C$45,2,FALSE),"")</f>
        <v/>
      </c>
      <c r="L543" s="543"/>
      <c r="M543" s="475" t="str">
        <f>IFERROR(VLOOKUP($L543,Insumos!$D$2:$G$518,2,FALSE),"")</f>
        <v/>
      </c>
      <c r="N543" s="545"/>
      <c r="O543" s="476" t="str">
        <f>IFERROR(VLOOKUP($L543,Insumos!$D$2:$G$518,3,FALSE),"")</f>
        <v/>
      </c>
      <c r="P543" s="476" t="e">
        <f>+Tabla1[[#This Row],[Precio Unitario]]*Tabla1[[#This Row],[Cantidad de Insumos]]</f>
        <v>#VALUE!</v>
      </c>
      <c r="Q543" s="476" t="str">
        <f>IFERROR(VLOOKUP($L543,Insumos!$D$2:$G$518,4,FALSE),"")</f>
        <v/>
      </c>
      <c r="R543" s="475"/>
    </row>
    <row r="544" spans="2:18" x14ac:dyDescent="0.25">
      <c r="B544" s="477" t="str">
        <f>IF(Tabla1[[#This Row],[Código_Actividad]]="","",CONCATENATE(Tabla1[[#This Row],[POA]],".",Tabla1[[#This Row],[SRS]],".",Tabla1[[#This Row],[AREA]],".",Tabla1[[#This Row],[TIPO]]))</f>
        <v/>
      </c>
      <c r="C544" s="477" t="str">
        <f>IF(Tabla1[[#This Row],[Código_Actividad]]="","",'Formulario PPGR1'!#REF!)</f>
        <v/>
      </c>
      <c r="D544" s="477" t="str">
        <f>IF(Tabla1[[#This Row],[Código_Actividad]]="","",'Formulario PPGR1'!#REF!)</f>
        <v/>
      </c>
      <c r="E544" s="477" t="str">
        <f>IF(Tabla1[[#This Row],[Código_Actividad]]="","",'Formulario PPGR1'!#REF!)</f>
        <v/>
      </c>
      <c r="F544" s="477" t="str">
        <f>IF(Tabla1[[#This Row],[Código_Actividad]]="","",'Formulario PPGR1'!#REF!)</f>
        <v/>
      </c>
      <c r="G544" s="386"/>
      <c r="H544" s="418" t="str">
        <f>IFERROR(VLOOKUP(Tabla1[[#This Row],[Código_Actividad]],'Formulario PPGR2'!$H$7:$I$1048576,2,FALSE),"")</f>
        <v/>
      </c>
      <c r="I544" s="453" t="str">
        <f>IFERROR(VLOOKUP([11]!Tabla1[[#This Row],[Código_Actividad]],[11]!Tabla2[[Código]:[Total de Acciones ]],15,FALSE),"")</f>
        <v/>
      </c>
      <c r="J544" s="388"/>
      <c r="K544" s="451" t="str">
        <f>IFERROR(VLOOKUP($J544,[11]LSIns!$B$5:$C$45,2,FALSE),"")</f>
        <v/>
      </c>
      <c r="L544" s="543"/>
      <c r="M544" s="475" t="str">
        <f>IFERROR(VLOOKUP($L544,Insumos!$D$2:$G$518,2,FALSE),"")</f>
        <v/>
      </c>
      <c r="N544" s="545"/>
      <c r="O544" s="476" t="str">
        <f>IFERROR(VLOOKUP($L544,Insumos!$D$2:$G$518,3,FALSE),"")</f>
        <v/>
      </c>
      <c r="P544" s="476" t="e">
        <f>+Tabla1[[#This Row],[Precio Unitario]]*Tabla1[[#This Row],[Cantidad de Insumos]]</f>
        <v>#VALUE!</v>
      </c>
      <c r="Q544" s="476" t="str">
        <f>IFERROR(VLOOKUP($L544,Insumos!$D$2:$G$518,4,FALSE),"")</f>
        <v/>
      </c>
      <c r="R544" s="475"/>
    </row>
    <row r="545" spans="2:18" x14ac:dyDescent="0.25">
      <c r="B545" s="477" t="str">
        <f>IF(Tabla1[[#This Row],[Código_Actividad]]="","",CONCATENATE(Tabla1[[#This Row],[POA]],".",Tabla1[[#This Row],[SRS]],".",Tabla1[[#This Row],[AREA]],".",Tabla1[[#This Row],[TIPO]]))</f>
        <v/>
      </c>
      <c r="C545" s="477" t="str">
        <f>IF(Tabla1[[#This Row],[Código_Actividad]]="","",'Formulario PPGR1'!#REF!)</f>
        <v/>
      </c>
      <c r="D545" s="477" t="str">
        <f>IF(Tabla1[[#This Row],[Código_Actividad]]="","",'Formulario PPGR1'!#REF!)</f>
        <v/>
      </c>
      <c r="E545" s="477" t="str">
        <f>IF(Tabla1[[#This Row],[Código_Actividad]]="","",'Formulario PPGR1'!#REF!)</f>
        <v/>
      </c>
      <c r="F545" s="477" t="str">
        <f>IF(Tabla1[[#This Row],[Código_Actividad]]="","",'Formulario PPGR1'!#REF!)</f>
        <v/>
      </c>
      <c r="G545" s="386"/>
      <c r="H545" s="418" t="str">
        <f>IFERROR(VLOOKUP(Tabla1[[#This Row],[Código_Actividad]],'Formulario PPGR2'!$H$7:$I$1048576,2,FALSE),"")</f>
        <v/>
      </c>
      <c r="I545" s="453" t="str">
        <f>IFERROR(VLOOKUP([11]!Tabla1[[#This Row],[Código_Actividad]],[11]!Tabla2[[Código]:[Total de Acciones ]],15,FALSE),"")</f>
        <v/>
      </c>
      <c r="J545" s="388"/>
      <c r="K545" s="451" t="str">
        <f>IFERROR(VLOOKUP($J545,[11]LSIns!$B$5:$C$45,2,FALSE),"")</f>
        <v/>
      </c>
      <c r="L545" s="543"/>
      <c r="M545" s="475" t="str">
        <f>IFERROR(VLOOKUP($L545,Insumos!$D$2:$G$518,2,FALSE),"")</f>
        <v/>
      </c>
      <c r="N545" s="545"/>
      <c r="O545" s="476" t="str">
        <f>IFERROR(VLOOKUP($L545,Insumos!$D$2:$G$518,3,FALSE),"")</f>
        <v/>
      </c>
      <c r="P545" s="476" t="e">
        <f>+Tabla1[[#This Row],[Precio Unitario]]*Tabla1[[#This Row],[Cantidad de Insumos]]</f>
        <v>#VALUE!</v>
      </c>
      <c r="Q545" s="476" t="str">
        <f>IFERROR(VLOOKUP($L545,Insumos!$D$2:$G$518,4,FALSE),"")</f>
        <v/>
      </c>
      <c r="R545" s="475"/>
    </row>
    <row r="546" spans="2:18" x14ac:dyDescent="0.25">
      <c r="B546" s="477" t="str">
        <f>IF(Tabla1[[#This Row],[Código_Actividad]]="","",CONCATENATE(Tabla1[[#This Row],[POA]],".",Tabla1[[#This Row],[SRS]],".",Tabla1[[#This Row],[AREA]],".",Tabla1[[#This Row],[TIPO]]))</f>
        <v/>
      </c>
      <c r="C546" s="477" t="str">
        <f>IF(Tabla1[[#This Row],[Código_Actividad]]="","",'Formulario PPGR1'!#REF!)</f>
        <v/>
      </c>
      <c r="D546" s="477" t="str">
        <f>IF(Tabla1[[#This Row],[Código_Actividad]]="","",'Formulario PPGR1'!#REF!)</f>
        <v/>
      </c>
      <c r="E546" s="477" t="str">
        <f>IF(Tabla1[[#This Row],[Código_Actividad]]="","",'Formulario PPGR1'!#REF!)</f>
        <v/>
      </c>
      <c r="F546" s="477" t="str">
        <f>IF(Tabla1[[#This Row],[Código_Actividad]]="","",'Formulario PPGR1'!#REF!)</f>
        <v/>
      </c>
      <c r="G546" s="386"/>
      <c r="H546" s="418" t="str">
        <f>IFERROR(VLOOKUP(Tabla1[[#This Row],[Código_Actividad]],'Formulario PPGR2'!$H$7:$I$1048576,2,FALSE),"")</f>
        <v/>
      </c>
      <c r="I546" s="453" t="str">
        <f>IFERROR(VLOOKUP([5]!Tabla1[[#This Row],[Código_Actividad]],[5]!Tabla2[[Código]:[Total de Acciones ]],15,FALSE),"")</f>
        <v/>
      </c>
      <c r="J546" s="388"/>
      <c r="K546" s="451" t="str">
        <f>IFERROR(VLOOKUP($J546,[12]LSIns!$B$5:$C$45,2,FALSE),"")</f>
        <v/>
      </c>
      <c r="L546" s="543"/>
      <c r="M546" s="475" t="str">
        <f>IFERROR(VLOOKUP($L546,Insumos!$D$2:$G$518,2,FALSE),"")</f>
        <v/>
      </c>
      <c r="N546" s="545"/>
      <c r="O546" s="476" t="str">
        <f>IFERROR(VLOOKUP($L546,Insumos!$D$2:$G$518,3,FALSE),"")</f>
        <v/>
      </c>
      <c r="P546" s="476" t="e">
        <f>+Tabla1[[#This Row],[Precio Unitario]]*Tabla1[[#This Row],[Cantidad de Insumos]]</f>
        <v>#VALUE!</v>
      </c>
      <c r="Q546" s="476" t="str">
        <f>IFERROR(VLOOKUP($L546,Insumos!$D$2:$G$518,4,FALSE),"")</f>
        <v/>
      </c>
      <c r="R546" s="475"/>
    </row>
    <row r="547" spans="2:18" x14ac:dyDescent="0.25">
      <c r="B547" s="477" t="str">
        <f>IF(Tabla1[[#This Row],[Código_Actividad]]="","",CONCATENATE(Tabla1[[#This Row],[POA]],".",Tabla1[[#This Row],[SRS]],".",Tabla1[[#This Row],[AREA]],".",Tabla1[[#This Row],[TIPO]]))</f>
        <v/>
      </c>
      <c r="C547" s="477" t="str">
        <f>IF(Tabla1[[#This Row],[Código_Actividad]]="","",'Formulario PPGR1'!#REF!)</f>
        <v/>
      </c>
      <c r="D547" s="477" t="str">
        <f>IF(Tabla1[[#This Row],[Código_Actividad]]="","",'Formulario PPGR1'!#REF!)</f>
        <v/>
      </c>
      <c r="E547" s="477" t="str">
        <f>IF(Tabla1[[#This Row],[Código_Actividad]]="","",'Formulario PPGR1'!#REF!)</f>
        <v/>
      </c>
      <c r="F547" s="477" t="str">
        <f>IF(Tabla1[[#This Row],[Código_Actividad]]="","",'Formulario PPGR1'!#REF!)</f>
        <v/>
      </c>
      <c r="G547" s="386"/>
      <c r="H547" s="418" t="str">
        <f>IFERROR(VLOOKUP(Tabla1[[#This Row],[Código_Actividad]],'Formulario PPGR2'!$H$7:$I$1048576,2,FALSE),"")</f>
        <v/>
      </c>
      <c r="I547" s="453" t="str">
        <f>IFERROR(VLOOKUP([12]!Tabla1[[#This Row],[Código_Actividad]],[12]!Tabla2[[Código]:[Total de Acciones ]],15,FALSE),"")</f>
        <v/>
      </c>
      <c r="J547" s="388"/>
      <c r="K547" s="451" t="str">
        <f>IFERROR(VLOOKUP($J547,[12]LSIns!$B$5:$C$45,2,FALSE),"")</f>
        <v/>
      </c>
      <c r="L547" s="543"/>
      <c r="M547" s="475" t="str">
        <f>IFERROR(VLOOKUP($L547,Insumos!$D$2:$G$518,2,FALSE),"")</f>
        <v/>
      </c>
      <c r="N547" s="545"/>
      <c r="O547" s="476" t="str">
        <f>IFERROR(VLOOKUP($L547,Insumos!$D$2:$G$518,3,FALSE),"")</f>
        <v/>
      </c>
      <c r="P547" s="476" t="e">
        <f>+Tabla1[[#This Row],[Precio Unitario]]*Tabla1[[#This Row],[Cantidad de Insumos]]</f>
        <v>#VALUE!</v>
      </c>
      <c r="Q547" s="476" t="str">
        <f>IFERROR(VLOOKUP($L547,Insumos!$D$2:$G$518,4,FALSE),"")</f>
        <v/>
      </c>
      <c r="R547" s="475"/>
    </row>
    <row r="548" spans="2:18" x14ac:dyDescent="0.25">
      <c r="B548" s="477" t="str">
        <f>IF(Tabla1[[#This Row],[Código_Actividad]]="","",CONCATENATE(Tabla1[[#This Row],[POA]],".",Tabla1[[#This Row],[SRS]],".",Tabla1[[#This Row],[AREA]],".",Tabla1[[#This Row],[TIPO]]))</f>
        <v/>
      </c>
      <c r="C548" s="477" t="str">
        <f>IF(Tabla1[[#This Row],[Código_Actividad]]="","",'Formulario PPGR1'!#REF!)</f>
        <v/>
      </c>
      <c r="D548" s="477" t="str">
        <f>IF(Tabla1[[#This Row],[Código_Actividad]]="","",'Formulario PPGR1'!#REF!)</f>
        <v/>
      </c>
      <c r="E548" s="477" t="str">
        <f>IF(Tabla1[[#This Row],[Código_Actividad]]="","",'Formulario PPGR1'!#REF!)</f>
        <v/>
      </c>
      <c r="F548" s="477" t="str">
        <f>IF(Tabla1[[#This Row],[Código_Actividad]]="","",'Formulario PPGR1'!#REF!)</f>
        <v/>
      </c>
      <c r="G548" s="386"/>
      <c r="H548" s="418" t="str">
        <f>IFERROR(VLOOKUP(Tabla1[[#This Row],[Código_Actividad]],'Formulario PPGR2'!$H$7:$I$1048576,2,FALSE),"")</f>
        <v/>
      </c>
      <c r="I548" s="453" t="str">
        <f>IFERROR(VLOOKUP([12]!Tabla1[[#This Row],[Código_Actividad]],[12]!Tabla2[[Código]:[Total de Acciones ]],15,FALSE),"")</f>
        <v/>
      </c>
      <c r="J548" s="388"/>
      <c r="K548" s="451" t="str">
        <f>IFERROR(VLOOKUP($J548,[12]LSIns!$B$5:$C$45,2,FALSE),"")</f>
        <v/>
      </c>
      <c r="L548" s="543"/>
      <c r="M548" s="475" t="str">
        <f>IFERROR(VLOOKUP($L548,Insumos!$D$2:$G$518,2,FALSE),"")</f>
        <v/>
      </c>
      <c r="N548" s="545"/>
      <c r="O548" s="476" t="str">
        <f>IFERROR(VLOOKUP($L548,Insumos!$D$2:$G$518,3,FALSE),"")</f>
        <v/>
      </c>
      <c r="P548" s="476" t="e">
        <f>+Tabla1[[#This Row],[Precio Unitario]]*Tabla1[[#This Row],[Cantidad de Insumos]]</f>
        <v>#VALUE!</v>
      </c>
      <c r="Q548" s="476" t="str">
        <f>IFERROR(VLOOKUP($L548,Insumos!$D$2:$G$518,4,FALSE),"")</f>
        <v/>
      </c>
      <c r="R548" s="475"/>
    </row>
    <row r="549" spans="2:18" x14ac:dyDescent="0.25">
      <c r="B549" s="477" t="str">
        <f>IF(Tabla1[[#This Row],[Código_Actividad]]="","",CONCATENATE(Tabla1[[#This Row],[POA]],".",Tabla1[[#This Row],[SRS]],".",Tabla1[[#This Row],[AREA]],".",Tabla1[[#This Row],[TIPO]]))</f>
        <v/>
      </c>
      <c r="C549" s="477" t="str">
        <f>IF(Tabla1[[#This Row],[Código_Actividad]]="","",'Formulario PPGR1'!#REF!)</f>
        <v/>
      </c>
      <c r="D549" s="477" t="str">
        <f>IF(Tabla1[[#This Row],[Código_Actividad]]="","",'Formulario PPGR1'!#REF!)</f>
        <v/>
      </c>
      <c r="E549" s="477" t="str">
        <f>IF(Tabla1[[#This Row],[Código_Actividad]]="","",'Formulario PPGR1'!#REF!)</f>
        <v/>
      </c>
      <c r="F549" s="477" t="str">
        <f>IF(Tabla1[[#This Row],[Código_Actividad]]="","",'Formulario PPGR1'!#REF!)</f>
        <v/>
      </c>
      <c r="G549" s="386"/>
      <c r="H549" s="418" t="str">
        <f>IFERROR(VLOOKUP(Tabla1[[#This Row],[Código_Actividad]],'Formulario PPGR2'!$H$7:$I$1048576,2,FALSE),"")</f>
        <v/>
      </c>
      <c r="I549" s="453" t="str">
        <f>IFERROR(VLOOKUP([12]!Tabla1[[#This Row],[Código_Actividad]],[12]!Tabla2[[Código]:[Total de Acciones ]],15,FALSE),"")</f>
        <v/>
      </c>
      <c r="J549" s="388"/>
      <c r="K549" s="451" t="str">
        <f>IFERROR(VLOOKUP($J549,[12]LSIns!$B$5:$C$45,2,FALSE),"")</f>
        <v/>
      </c>
      <c r="L549" s="543"/>
      <c r="M549" s="475" t="str">
        <f>IFERROR(VLOOKUP($L549,Insumos!$D$2:$G$518,2,FALSE),"")</f>
        <v/>
      </c>
      <c r="N549" s="545"/>
      <c r="O549" s="476" t="str">
        <f>IFERROR(VLOOKUP($L549,Insumos!$D$2:$G$518,3,FALSE),"")</f>
        <v/>
      </c>
      <c r="P549" s="476" t="e">
        <f>+Tabla1[[#This Row],[Precio Unitario]]*Tabla1[[#This Row],[Cantidad de Insumos]]</f>
        <v>#VALUE!</v>
      </c>
      <c r="Q549" s="476" t="str">
        <f>IFERROR(VLOOKUP($L549,Insumos!$D$2:$G$518,4,FALSE),"")</f>
        <v/>
      </c>
      <c r="R549" s="475"/>
    </row>
    <row r="550" spans="2:18" x14ac:dyDescent="0.25">
      <c r="B550" s="477" t="str">
        <f>IF(Tabla1[[#This Row],[Código_Actividad]]="","",CONCATENATE(Tabla1[[#This Row],[POA]],".",Tabla1[[#This Row],[SRS]],".",Tabla1[[#This Row],[AREA]],".",Tabla1[[#This Row],[TIPO]]))</f>
        <v/>
      </c>
      <c r="C550" s="477" t="str">
        <f>IF(Tabla1[[#This Row],[Código_Actividad]]="","",'Formulario PPGR1'!#REF!)</f>
        <v/>
      </c>
      <c r="D550" s="477" t="str">
        <f>IF(Tabla1[[#This Row],[Código_Actividad]]="","",'Formulario PPGR1'!#REF!)</f>
        <v/>
      </c>
      <c r="E550" s="477" t="str">
        <f>IF(Tabla1[[#This Row],[Código_Actividad]]="","",'Formulario PPGR1'!#REF!)</f>
        <v/>
      </c>
      <c r="F550" s="477" t="str">
        <f>IF(Tabla1[[#This Row],[Código_Actividad]]="","",'Formulario PPGR1'!#REF!)</f>
        <v/>
      </c>
      <c r="G550" s="386"/>
      <c r="H550" s="418" t="str">
        <f>IFERROR(VLOOKUP(Tabla1[[#This Row],[Código_Actividad]],'Formulario PPGR2'!$H$7:$I$1048576,2,FALSE),"")</f>
        <v/>
      </c>
      <c r="I550" s="453" t="str">
        <f>IFERROR(VLOOKUP([12]!Tabla1[[#This Row],[Código_Actividad]],[12]!Tabla2[[Código]:[Total de Acciones ]],15,FALSE),"")</f>
        <v/>
      </c>
      <c r="J550" s="388"/>
      <c r="K550" s="451" t="str">
        <f>IFERROR(VLOOKUP($J550,[12]LSIns!$B$5:$C$45,2,FALSE),"")</f>
        <v/>
      </c>
      <c r="L550" s="543"/>
      <c r="M550" s="475" t="str">
        <f>IFERROR(VLOOKUP($L550,Insumos!$D$2:$G$518,2,FALSE),"")</f>
        <v/>
      </c>
      <c r="N550" s="545"/>
      <c r="O550" s="476" t="str">
        <f>IFERROR(VLOOKUP($L550,Insumos!$D$2:$G$518,3,FALSE),"")</f>
        <v/>
      </c>
      <c r="P550" s="476" t="e">
        <f>+Tabla1[[#This Row],[Precio Unitario]]*Tabla1[[#This Row],[Cantidad de Insumos]]</f>
        <v>#VALUE!</v>
      </c>
      <c r="Q550" s="476" t="str">
        <f>IFERROR(VLOOKUP($L550,Insumos!$D$2:$G$518,4,FALSE),"")</f>
        <v/>
      </c>
      <c r="R550" s="475"/>
    </row>
    <row r="551" spans="2:18" x14ac:dyDescent="0.25">
      <c r="B551" s="477" t="str">
        <f>IF(Tabla1[[#This Row],[Código_Actividad]]="","",CONCATENATE(Tabla1[[#This Row],[POA]],".",Tabla1[[#This Row],[SRS]],".",Tabla1[[#This Row],[AREA]],".",Tabla1[[#This Row],[TIPO]]))</f>
        <v/>
      </c>
      <c r="C551" s="477" t="str">
        <f>IF(Tabla1[[#This Row],[Código_Actividad]]="","",'Formulario PPGR1'!#REF!)</f>
        <v/>
      </c>
      <c r="D551" s="477" t="str">
        <f>IF(Tabla1[[#This Row],[Código_Actividad]]="","",'Formulario PPGR1'!#REF!)</f>
        <v/>
      </c>
      <c r="E551" s="477" t="str">
        <f>IF(Tabla1[[#This Row],[Código_Actividad]]="","",'Formulario PPGR1'!#REF!)</f>
        <v/>
      </c>
      <c r="F551" s="477" t="str">
        <f>IF(Tabla1[[#This Row],[Código_Actividad]]="","",'Formulario PPGR1'!#REF!)</f>
        <v/>
      </c>
      <c r="G551" s="386"/>
      <c r="H551" s="418" t="str">
        <f>IFERROR(VLOOKUP(Tabla1[[#This Row],[Código_Actividad]],'Formulario PPGR2'!$H$7:$I$1048576,2,FALSE),"")</f>
        <v/>
      </c>
      <c r="I551" s="453" t="str">
        <f>IFERROR(VLOOKUP([12]!Tabla1[[#This Row],[Código_Actividad]],[12]!Tabla2[[Código]:[Total de Acciones ]],15,FALSE),"")</f>
        <v/>
      </c>
      <c r="J551" s="388"/>
      <c r="K551" s="451" t="str">
        <f>IFERROR(VLOOKUP($J551,[12]LSIns!$B$5:$C$45,2,FALSE),"")</f>
        <v/>
      </c>
      <c r="L551" s="543"/>
      <c r="M551" s="475" t="str">
        <f>IFERROR(VLOOKUP($L551,Insumos!$D$2:$G$518,2,FALSE),"")</f>
        <v/>
      </c>
      <c r="N551" s="545"/>
      <c r="O551" s="476" t="str">
        <f>IFERROR(VLOOKUP($L551,Insumos!$D$2:$G$518,3,FALSE),"")</f>
        <v/>
      </c>
      <c r="P551" s="476" t="e">
        <f>+Tabla1[[#This Row],[Precio Unitario]]*Tabla1[[#This Row],[Cantidad de Insumos]]</f>
        <v>#VALUE!</v>
      </c>
      <c r="Q551" s="476" t="str">
        <f>IFERROR(VLOOKUP($L551,Insumos!$D$2:$G$518,4,FALSE),"")</f>
        <v/>
      </c>
      <c r="R551" s="475"/>
    </row>
    <row r="552" spans="2:18" x14ac:dyDescent="0.25">
      <c r="B552" s="477" t="str">
        <f>IF(Tabla1[[#This Row],[Código_Actividad]]="","",CONCATENATE(Tabla1[[#This Row],[POA]],".",Tabla1[[#This Row],[SRS]],".",Tabla1[[#This Row],[AREA]],".",Tabla1[[#This Row],[TIPO]]))</f>
        <v/>
      </c>
      <c r="C552" s="477" t="str">
        <f>IF(Tabla1[[#This Row],[Código_Actividad]]="","",'Formulario PPGR1'!#REF!)</f>
        <v/>
      </c>
      <c r="D552" s="477" t="str">
        <f>IF(Tabla1[[#This Row],[Código_Actividad]]="","",'Formulario PPGR1'!#REF!)</f>
        <v/>
      </c>
      <c r="E552" s="477" t="str">
        <f>IF(Tabla1[[#This Row],[Código_Actividad]]="","",'Formulario PPGR1'!#REF!)</f>
        <v/>
      </c>
      <c r="F552" s="477" t="str">
        <f>IF(Tabla1[[#This Row],[Código_Actividad]]="","",'Formulario PPGR1'!#REF!)</f>
        <v/>
      </c>
      <c r="G552" s="386"/>
      <c r="H552" s="418" t="str">
        <f>IFERROR(VLOOKUP(Tabla1[[#This Row],[Código_Actividad]],'Formulario PPGR2'!$H$7:$I$1048576,2,FALSE),"")</f>
        <v/>
      </c>
      <c r="I552" s="453" t="str">
        <f>IFERROR(VLOOKUP([12]!Tabla1[[#This Row],[Código_Actividad]],[12]!Tabla2[[Código]:[Total de Acciones ]],15,FALSE),"")</f>
        <v/>
      </c>
      <c r="J552" s="388"/>
      <c r="K552" s="451" t="str">
        <f>IFERROR(VLOOKUP(#REF!,[12]LSIns!$B$5:$C$45,2,FALSE),"")</f>
        <v/>
      </c>
      <c r="L552" s="543"/>
      <c r="M552" s="475" t="str">
        <f>IFERROR(VLOOKUP($L552,Insumos!$D$2:$G$518,2,FALSE),"")</f>
        <v/>
      </c>
      <c r="N552" s="545"/>
      <c r="O552" s="476" t="str">
        <f>IFERROR(VLOOKUP($L552,Insumos!$D$2:$G$518,3,FALSE),"")</f>
        <v/>
      </c>
      <c r="P552" s="476" t="e">
        <f>+Tabla1[[#This Row],[Precio Unitario]]*Tabla1[[#This Row],[Cantidad de Insumos]]</f>
        <v>#VALUE!</v>
      </c>
      <c r="Q552" s="476" t="str">
        <f>IFERROR(VLOOKUP($L552,Insumos!$D$2:$G$518,4,FALSE),"")</f>
        <v/>
      </c>
      <c r="R552" s="475"/>
    </row>
    <row r="553" spans="2:18" x14ac:dyDescent="0.25">
      <c r="B553" s="477" t="str">
        <f>IF(Tabla1[[#This Row],[Código_Actividad]]="","",CONCATENATE(Tabla1[[#This Row],[POA]],".",Tabla1[[#This Row],[SRS]],".",Tabla1[[#This Row],[AREA]],".",Tabla1[[#This Row],[TIPO]]))</f>
        <v/>
      </c>
      <c r="C553" s="477" t="str">
        <f>IF(Tabla1[[#This Row],[Código_Actividad]]="","",'Formulario PPGR1'!#REF!)</f>
        <v/>
      </c>
      <c r="D553" s="477" t="str">
        <f>IF(Tabla1[[#This Row],[Código_Actividad]]="","",'Formulario PPGR1'!#REF!)</f>
        <v/>
      </c>
      <c r="E553" s="477" t="str">
        <f>IF(Tabla1[[#This Row],[Código_Actividad]]="","",'Formulario PPGR1'!#REF!)</f>
        <v/>
      </c>
      <c r="F553" s="477" t="str">
        <f>IF(Tabla1[[#This Row],[Código_Actividad]]="","",'Formulario PPGR1'!#REF!)</f>
        <v/>
      </c>
      <c r="G553" s="386"/>
      <c r="H553" s="418" t="str">
        <f>IFERROR(VLOOKUP(Tabla1[[#This Row],[Código_Actividad]],'Formulario PPGR2'!$H$7:$I$1048576,2,FALSE),"")</f>
        <v/>
      </c>
      <c r="I553" s="453" t="str">
        <f>IFERROR(VLOOKUP([12]!Tabla1[[#This Row],[Código_Actividad]],[12]!Tabla2[[Código]:[Total de Acciones ]],15,FALSE),"")</f>
        <v/>
      </c>
      <c r="J553" s="388"/>
      <c r="K553" s="451" t="str">
        <f>IFERROR(VLOOKUP($J553,[12]LSIns!$B$5:$C$45,2,FALSE),"")</f>
        <v/>
      </c>
      <c r="L553" s="543"/>
      <c r="M553" s="475" t="str">
        <f>IFERROR(VLOOKUP($L553,Insumos!$D$2:$G$518,2,FALSE),"")</f>
        <v/>
      </c>
      <c r="N553" s="545"/>
      <c r="O553" s="476" t="str">
        <f>IFERROR(VLOOKUP($L553,Insumos!$D$2:$G$518,3,FALSE),"")</f>
        <v/>
      </c>
      <c r="P553" s="476" t="e">
        <f>+Tabla1[[#This Row],[Precio Unitario]]*Tabla1[[#This Row],[Cantidad de Insumos]]</f>
        <v>#VALUE!</v>
      </c>
      <c r="Q553" s="476" t="str">
        <f>IFERROR(VLOOKUP($L553,Insumos!$D$2:$G$518,4,FALSE),"")</f>
        <v/>
      </c>
      <c r="R553" s="475"/>
    </row>
    <row r="554" spans="2:18" x14ac:dyDescent="0.25">
      <c r="B554" s="477" t="str">
        <f>IF(Tabla1[[#This Row],[Código_Actividad]]="","",CONCATENATE(Tabla1[[#This Row],[POA]],".",Tabla1[[#This Row],[SRS]],".",Tabla1[[#This Row],[AREA]],".",Tabla1[[#This Row],[TIPO]]))</f>
        <v/>
      </c>
      <c r="C554" s="477" t="str">
        <f>IF(Tabla1[[#This Row],[Código_Actividad]]="","",'Formulario PPGR1'!#REF!)</f>
        <v/>
      </c>
      <c r="D554" s="477" t="str">
        <f>IF(Tabla1[[#This Row],[Código_Actividad]]="","",'Formulario PPGR1'!#REF!)</f>
        <v/>
      </c>
      <c r="E554" s="477" t="str">
        <f>IF(Tabla1[[#This Row],[Código_Actividad]]="","",'Formulario PPGR1'!#REF!)</f>
        <v/>
      </c>
      <c r="F554" s="477" t="str">
        <f>IF(Tabla1[[#This Row],[Código_Actividad]]="","",'Formulario PPGR1'!#REF!)</f>
        <v/>
      </c>
      <c r="G554" s="386"/>
      <c r="H554" s="418" t="str">
        <f>IFERROR(VLOOKUP(Tabla1[[#This Row],[Código_Actividad]],'Formulario PPGR2'!$H$7:$I$1048576,2,FALSE),"")</f>
        <v/>
      </c>
      <c r="I554" s="453" t="str">
        <f>IFERROR(VLOOKUP([12]!Tabla1[[#This Row],[Código_Actividad]],[12]!Tabla2[[Código]:[Total de Acciones ]],15,FALSE),"")</f>
        <v/>
      </c>
      <c r="J554" s="388"/>
      <c r="K554" s="451" t="str">
        <f>IFERROR(VLOOKUP($J554,[12]LSIns!$B$5:$C$45,2,FALSE),"")</f>
        <v/>
      </c>
      <c r="L554" s="543"/>
      <c r="M554" s="475" t="str">
        <f>IFERROR(VLOOKUP($L554,Insumos!$D$2:$G$518,2,FALSE),"")</f>
        <v/>
      </c>
      <c r="N554" s="545"/>
      <c r="O554" s="476" t="str">
        <f>IFERROR(VLOOKUP($L554,Insumos!$D$2:$G$518,3,FALSE),"")</f>
        <v/>
      </c>
      <c r="P554" s="476" t="e">
        <f>+Tabla1[[#This Row],[Precio Unitario]]*Tabla1[[#This Row],[Cantidad de Insumos]]</f>
        <v>#VALUE!</v>
      </c>
      <c r="Q554" s="476" t="str">
        <f>IFERROR(VLOOKUP($L554,Insumos!$D$2:$G$518,4,FALSE),"")</f>
        <v/>
      </c>
      <c r="R554" s="475"/>
    </row>
    <row r="555" spans="2:18" x14ac:dyDescent="0.25">
      <c r="B555" s="477" t="str">
        <f>IF(Tabla1[[#This Row],[Código_Actividad]]="","",CONCATENATE(Tabla1[[#This Row],[POA]],".",Tabla1[[#This Row],[SRS]],".",Tabla1[[#This Row],[AREA]],".",Tabla1[[#This Row],[TIPO]]))</f>
        <v/>
      </c>
      <c r="C555" s="477" t="str">
        <f>IF(Tabla1[[#This Row],[Código_Actividad]]="","",'Formulario PPGR1'!#REF!)</f>
        <v/>
      </c>
      <c r="D555" s="477" t="str">
        <f>IF(Tabla1[[#This Row],[Código_Actividad]]="","",'Formulario PPGR1'!#REF!)</f>
        <v/>
      </c>
      <c r="E555" s="477" t="str">
        <f>IF(Tabla1[[#This Row],[Código_Actividad]]="","",'Formulario PPGR1'!#REF!)</f>
        <v/>
      </c>
      <c r="F555" s="477" t="str">
        <f>IF(Tabla1[[#This Row],[Código_Actividad]]="","",'Formulario PPGR1'!#REF!)</f>
        <v/>
      </c>
      <c r="G555" s="386"/>
      <c r="H555" s="418" t="str">
        <f>IFERROR(VLOOKUP(Tabla1[[#This Row],[Código_Actividad]],'Formulario PPGR2'!$H$7:$I$1048576,2,FALSE),"")</f>
        <v/>
      </c>
      <c r="I555" s="453" t="str">
        <f>IFERROR(VLOOKUP([12]!Tabla1[[#This Row],[Código_Actividad]],[12]!Tabla2[[Código]:[Total de Acciones ]],15,FALSE),"")</f>
        <v/>
      </c>
      <c r="J555" s="388"/>
      <c r="K555" s="451" t="str">
        <f>IFERROR(VLOOKUP($J555,[12]LSIns!$B$5:$C$45,2,FALSE),"")</f>
        <v/>
      </c>
      <c r="L555" s="543"/>
      <c r="M555" s="475" t="str">
        <f>IFERROR(VLOOKUP($L555,Insumos!$D$2:$G$518,2,FALSE),"")</f>
        <v/>
      </c>
      <c r="N555" s="545"/>
      <c r="O555" s="476" t="str">
        <f>IFERROR(VLOOKUP($L555,Insumos!$D$2:$G$518,3,FALSE),"")</f>
        <v/>
      </c>
      <c r="P555" s="476" t="e">
        <f>+Tabla1[[#This Row],[Precio Unitario]]*Tabla1[[#This Row],[Cantidad de Insumos]]</f>
        <v>#VALUE!</v>
      </c>
      <c r="Q555" s="476" t="str">
        <f>IFERROR(VLOOKUP($L555,Insumos!$D$2:$G$518,4,FALSE),"")</f>
        <v/>
      </c>
      <c r="R555" s="475"/>
    </row>
    <row r="556" spans="2:18" x14ac:dyDescent="0.25">
      <c r="B556" s="477" t="str">
        <f>IF(Tabla1[[#This Row],[Código_Actividad]]="","",CONCATENATE(Tabla1[[#This Row],[POA]],".",Tabla1[[#This Row],[SRS]],".",Tabla1[[#This Row],[AREA]],".",Tabla1[[#This Row],[TIPO]]))</f>
        <v/>
      </c>
      <c r="C556" s="477" t="str">
        <f>IF(Tabla1[[#This Row],[Código_Actividad]]="","",'Formulario PPGR1'!#REF!)</f>
        <v/>
      </c>
      <c r="D556" s="477" t="str">
        <f>IF(Tabla1[[#This Row],[Código_Actividad]]="","",'Formulario PPGR1'!#REF!)</f>
        <v/>
      </c>
      <c r="E556" s="477" t="str">
        <f>IF(Tabla1[[#This Row],[Código_Actividad]]="","",'Formulario PPGR1'!#REF!)</f>
        <v/>
      </c>
      <c r="F556" s="477" t="str">
        <f>IF(Tabla1[[#This Row],[Código_Actividad]]="","",'Formulario PPGR1'!#REF!)</f>
        <v/>
      </c>
      <c r="G556" s="386"/>
      <c r="H556" s="418" t="str">
        <f>IFERROR(VLOOKUP(Tabla1[[#This Row],[Código_Actividad]],'Formulario PPGR2'!$H$7:$I$1048576,2,FALSE),"")</f>
        <v/>
      </c>
      <c r="I556" s="453" t="str">
        <f>IFERROR(VLOOKUP([5]!Tabla1[[#This Row],[Código_Actividad]],[5]!Tabla2[[Código]:[Total de Acciones ]],15,FALSE),"")</f>
        <v/>
      </c>
      <c r="J556" s="388"/>
      <c r="K556" s="451" t="str">
        <f>IFERROR(VLOOKUP($J556,[12]LSIns!$B$5:$C$45,2,FALSE),"")</f>
        <v/>
      </c>
      <c r="L556" s="543"/>
      <c r="M556" s="475" t="str">
        <f>IFERROR(VLOOKUP($L556,Insumos!$D$2:$G$518,2,FALSE),"")</f>
        <v/>
      </c>
      <c r="N556" s="545"/>
      <c r="O556" s="476" t="str">
        <f>IFERROR(VLOOKUP($L556,Insumos!$D$2:$G$518,3,FALSE),"")</f>
        <v/>
      </c>
      <c r="P556" s="476" t="e">
        <f>+Tabla1[[#This Row],[Precio Unitario]]*Tabla1[[#This Row],[Cantidad de Insumos]]</f>
        <v>#VALUE!</v>
      </c>
      <c r="Q556" s="476" t="str">
        <f>IFERROR(VLOOKUP($L556,Insumos!$D$2:$G$518,4,FALSE),"")</f>
        <v/>
      </c>
      <c r="R556" s="475"/>
    </row>
    <row r="557" spans="2:18" x14ac:dyDescent="0.25">
      <c r="B557" s="477" t="str">
        <f>IF(Tabla1[[#This Row],[Código_Actividad]]="","",CONCATENATE(Tabla1[[#This Row],[POA]],".",Tabla1[[#This Row],[SRS]],".",Tabla1[[#This Row],[AREA]],".",Tabla1[[#This Row],[TIPO]]))</f>
        <v/>
      </c>
      <c r="C557" s="477" t="str">
        <f>IF(Tabla1[[#This Row],[Código_Actividad]]="","",'Formulario PPGR1'!#REF!)</f>
        <v/>
      </c>
      <c r="D557" s="477" t="str">
        <f>IF(Tabla1[[#This Row],[Código_Actividad]]="","",'Formulario PPGR1'!#REF!)</f>
        <v/>
      </c>
      <c r="E557" s="477" t="str">
        <f>IF(Tabla1[[#This Row],[Código_Actividad]]="","",'Formulario PPGR1'!#REF!)</f>
        <v/>
      </c>
      <c r="F557" s="477" t="str">
        <f>IF(Tabla1[[#This Row],[Código_Actividad]]="","",'Formulario PPGR1'!#REF!)</f>
        <v/>
      </c>
      <c r="G557" s="386"/>
      <c r="H557" s="418" t="str">
        <f>IFERROR(VLOOKUP(Tabla1[[#This Row],[Código_Actividad]],'Formulario PPGR2'!$H$7:$I$1048576,2,FALSE),"")</f>
        <v/>
      </c>
      <c r="I557" s="453" t="str">
        <f>IFERROR(VLOOKUP([12]!Tabla1[[#This Row],[Código_Actividad]],[12]!Tabla2[[Código]:[Total de Acciones ]],15,FALSE),"")</f>
        <v/>
      </c>
      <c r="J557" s="388"/>
      <c r="K557" s="451" t="str">
        <f>IFERROR(VLOOKUP($J557,[12]LSIns!$B$5:$C$45,2,FALSE),"")</f>
        <v/>
      </c>
      <c r="L557" s="543"/>
      <c r="M557" s="475" t="str">
        <f>IFERROR(VLOOKUP($L557,Insumos!$D$2:$G$518,2,FALSE),"")</f>
        <v/>
      </c>
      <c r="N557" s="545"/>
      <c r="O557" s="476" t="str">
        <f>IFERROR(VLOOKUP($L557,Insumos!$D$2:$G$518,3,FALSE),"")</f>
        <v/>
      </c>
      <c r="P557" s="476" t="e">
        <f>+Tabla1[[#This Row],[Precio Unitario]]*Tabla1[[#This Row],[Cantidad de Insumos]]</f>
        <v>#VALUE!</v>
      </c>
      <c r="Q557" s="476" t="str">
        <f>IFERROR(VLOOKUP($L557,Insumos!$D$2:$G$518,4,FALSE),"")</f>
        <v/>
      </c>
      <c r="R557" s="475"/>
    </row>
    <row r="558" spans="2:18" x14ac:dyDescent="0.25">
      <c r="B558" s="477" t="str">
        <f>IF(Tabla1[[#This Row],[Código_Actividad]]="","",CONCATENATE(Tabla1[[#This Row],[POA]],".",Tabla1[[#This Row],[SRS]],".",Tabla1[[#This Row],[AREA]],".",Tabla1[[#This Row],[TIPO]]))</f>
        <v/>
      </c>
      <c r="C558" s="477" t="str">
        <f>IF(Tabla1[[#This Row],[Código_Actividad]]="","",'Formulario PPGR1'!#REF!)</f>
        <v/>
      </c>
      <c r="D558" s="477" t="str">
        <f>IF(Tabla1[[#This Row],[Código_Actividad]]="","",'Formulario PPGR1'!#REF!)</f>
        <v/>
      </c>
      <c r="E558" s="477" t="str">
        <f>IF(Tabla1[[#This Row],[Código_Actividad]]="","",'Formulario PPGR1'!#REF!)</f>
        <v/>
      </c>
      <c r="F558" s="477" t="str">
        <f>IF(Tabla1[[#This Row],[Código_Actividad]]="","",'Formulario PPGR1'!#REF!)</f>
        <v/>
      </c>
      <c r="G558" s="386"/>
      <c r="H558" s="418" t="str">
        <f>IFERROR(VLOOKUP(Tabla1[[#This Row],[Código_Actividad]],'Formulario PPGR2'!$H$7:$I$1048576,2,FALSE),"")</f>
        <v/>
      </c>
      <c r="I558" s="453" t="str">
        <f>IFERROR(VLOOKUP([12]!Tabla1[[#This Row],[Código_Actividad]],[12]!Tabla2[[Código]:[Total de Acciones ]],15,FALSE),"")</f>
        <v/>
      </c>
      <c r="J558" s="388"/>
      <c r="K558" s="451" t="str">
        <f>IFERROR(VLOOKUP($J558,[12]LSIns!$B$5:$C$45,2,FALSE),"")</f>
        <v/>
      </c>
      <c r="L558" s="543"/>
      <c r="M558" s="475" t="str">
        <f>IFERROR(VLOOKUP($L558,Insumos!$D$2:$G$518,2,FALSE),"")</f>
        <v/>
      </c>
      <c r="N558" s="545"/>
      <c r="O558" s="476" t="str">
        <f>IFERROR(VLOOKUP($L558,Insumos!$D$2:$G$518,3,FALSE),"")</f>
        <v/>
      </c>
      <c r="P558" s="476" t="e">
        <f>+Tabla1[[#This Row],[Precio Unitario]]*Tabla1[[#This Row],[Cantidad de Insumos]]</f>
        <v>#VALUE!</v>
      </c>
      <c r="Q558" s="476" t="str">
        <f>IFERROR(VLOOKUP($L558,Insumos!$D$2:$G$518,4,FALSE),"")</f>
        <v/>
      </c>
      <c r="R558" s="475"/>
    </row>
    <row r="559" spans="2:18" x14ac:dyDescent="0.25">
      <c r="B559" s="477" t="str">
        <f>IF(Tabla1[[#This Row],[Código_Actividad]]="","",CONCATENATE(Tabla1[[#This Row],[POA]],".",Tabla1[[#This Row],[SRS]],".",Tabla1[[#This Row],[AREA]],".",Tabla1[[#This Row],[TIPO]]))</f>
        <v/>
      </c>
      <c r="C559" s="477" t="str">
        <f>IF(Tabla1[[#This Row],[Código_Actividad]]="","",'Formulario PPGR1'!#REF!)</f>
        <v/>
      </c>
      <c r="D559" s="477" t="str">
        <f>IF(Tabla1[[#This Row],[Código_Actividad]]="","",'Formulario PPGR1'!#REF!)</f>
        <v/>
      </c>
      <c r="E559" s="477" t="str">
        <f>IF(Tabla1[[#This Row],[Código_Actividad]]="","",'Formulario PPGR1'!#REF!)</f>
        <v/>
      </c>
      <c r="F559" s="477" t="str">
        <f>IF(Tabla1[[#This Row],[Código_Actividad]]="","",'Formulario PPGR1'!#REF!)</f>
        <v/>
      </c>
      <c r="G559" s="386"/>
      <c r="H559" s="418" t="str">
        <f>IFERROR(VLOOKUP(Tabla1[[#This Row],[Código_Actividad]],'Formulario PPGR2'!$H$7:$I$1048576,2,FALSE),"")</f>
        <v/>
      </c>
      <c r="I559" s="453" t="str">
        <f>IFERROR(VLOOKUP([12]!Tabla1[[#This Row],[Código_Actividad]],[12]!Tabla2[[Código]:[Total de Acciones ]],15,FALSE),"")</f>
        <v/>
      </c>
      <c r="J559" s="388"/>
      <c r="K559" s="451" t="str">
        <f>IFERROR(VLOOKUP($J559,[12]LSIns!$B$5:$C$45,2,FALSE),"")</f>
        <v/>
      </c>
      <c r="L559" s="543"/>
      <c r="M559" s="475" t="str">
        <f>IFERROR(VLOOKUP($L559,Insumos!$D$2:$G$518,2,FALSE),"")</f>
        <v/>
      </c>
      <c r="N559" s="545"/>
      <c r="O559" s="476" t="str">
        <f>IFERROR(VLOOKUP($L559,Insumos!$D$2:$G$518,3,FALSE),"")</f>
        <v/>
      </c>
      <c r="P559" s="476" t="e">
        <f>+Tabla1[[#This Row],[Precio Unitario]]*Tabla1[[#This Row],[Cantidad de Insumos]]</f>
        <v>#VALUE!</v>
      </c>
      <c r="Q559" s="476" t="str">
        <f>IFERROR(VLOOKUP($L559,Insumos!$D$2:$G$518,4,FALSE),"")</f>
        <v/>
      </c>
      <c r="R559" s="475"/>
    </row>
    <row r="560" spans="2:18" x14ac:dyDescent="0.25">
      <c r="B560" s="477" t="str">
        <f>IF(Tabla1[[#This Row],[Código_Actividad]]="","",CONCATENATE(Tabla1[[#This Row],[POA]],".",Tabla1[[#This Row],[SRS]],".",Tabla1[[#This Row],[AREA]],".",Tabla1[[#This Row],[TIPO]]))</f>
        <v/>
      </c>
      <c r="C560" s="477" t="str">
        <f>IF(Tabla1[[#This Row],[Código_Actividad]]="","",'Formulario PPGR1'!#REF!)</f>
        <v/>
      </c>
      <c r="D560" s="477" t="str">
        <f>IF(Tabla1[[#This Row],[Código_Actividad]]="","",'Formulario PPGR1'!#REF!)</f>
        <v/>
      </c>
      <c r="E560" s="477" t="str">
        <f>IF(Tabla1[[#This Row],[Código_Actividad]]="","",'Formulario PPGR1'!#REF!)</f>
        <v/>
      </c>
      <c r="F560" s="477" t="str">
        <f>IF(Tabla1[[#This Row],[Código_Actividad]]="","",'Formulario PPGR1'!#REF!)</f>
        <v/>
      </c>
      <c r="G560" s="386"/>
      <c r="H560" s="418" t="str">
        <f>IFERROR(VLOOKUP(Tabla1[[#This Row],[Código_Actividad]],'Formulario PPGR2'!$H$7:$I$1048576,2,FALSE),"")</f>
        <v/>
      </c>
      <c r="I560" s="453" t="str">
        <f>IFERROR(VLOOKUP([12]!Tabla1[[#This Row],[Código_Actividad]],[12]!Tabla2[[Código]:[Total de Acciones ]],15,FALSE),"")</f>
        <v/>
      </c>
      <c r="J560" s="388"/>
      <c r="K560" s="451" t="str">
        <f>IFERROR(VLOOKUP($J560,[12]LSIns!$B$5:$C$45,2,FALSE),"")</f>
        <v/>
      </c>
      <c r="L560" s="543"/>
      <c r="M560" s="475" t="str">
        <f>IFERROR(VLOOKUP($L560,Insumos!$D$2:$G$518,2,FALSE),"")</f>
        <v/>
      </c>
      <c r="N560" s="545"/>
      <c r="O560" s="476" t="str">
        <f>IFERROR(VLOOKUP($L560,Insumos!$D$2:$G$518,3,FALSE),"")</f>
        <v/>
      </c>
      <c r="P560" s="476" t="e">
        <f>+Tabla1[[#This Row],[Precio Unitario]]*Tabla1[[#This Row],[Cantidad de Insumos]]</f>
        <v>#VALUE!</v>
      </c>
      <c r="Q560" s="476" t="str">
        <f>IFERROR(VLOOKUP($L560,Insumos!$D$2:$G$518,4,FALSE),"")</f>
        <v/>
      </c>
      <c r="R560" s="475"/>
    </row>
    <row r="561" spans="2:18" x14ac:dyDescent="0.25">
      <c r="B561" s="477" t="str">
        <f>IF(Tabla1[[#This Row],[Código_Actividad]]="","",CONCATENATE(Tabla1[[#This Row],[POA]],".",Tabla1[[#This Row],[SRS]],".",Tabla1[[#This Row],[AREA]],".",Tabla1[[#This Row],[TIPO]]))</f>
        <v/>
      </c>
      <c r="C561" s="477" t="str">
        <f>IF(Tabla1[[#This Row],[Código_Actividad]]="","",'Formulario PPGR1'!#REF!)</f>
        <v/>
      </c>
      <c r="D561" s="477" t="str">
        <f>IF(Tabla1[[#This Row],[Código_Actividad]]="","",'Formulario PPGR1'!#REF!)</f>
        <v/>
      </c>
      <c r="E561" s="477" t="str">
        <f>IF(Tabla1[[#This Row],[Código_Actividad]]="","",'Formulario PPGR1'!#REF!)</f>
        <v/>
      </c>
      <c r="F561" s="477" t="str">
        <f>IF(Tabla1[[#This Row],[Código_Actividad]]="","",'Formulario PPGR1'!#REF!)</f>
        <v/>
      </c>
      <c r="G561" s="386"/>
      <c r="H561" s="418" t="str">
        <f>IFERROR(VLOOKUP(Tabla1[[#This Row],[Código_Actividad]],'Formulario PPGR2'!$H$7:$I$1048576,2,FALSE),"")</f>
        <v/>
      </c>
      <c r="I561" s="453" t="str">
        <f>IFERROR(VLOOKUP([5]!Tabla1[[#This Row],[Código_Actividad]],[5]!Tabla2[[Código]:[Total de Acciones ]],15,FALSE),"")</f>
        <v/>
      </c>
      <c r="J561" s="388"/>
      <c r="K561" s="451" t="str">
        <f>IFERROR(VLOOKUP($J561,[12]LSIns!$B$5:$C$45,2,FALSE),"")</f>
        <v/>
      </c>
      <c r="L561" s="543"/>
      <c r="M561" s="475" t="str">
        <f>IFERROR(VLOOKUP($L561,Insumos!$D$2:$G$518,2,FALSE),"")</f>
        <v/>
      </c>
      <c r="N561" s="545"/>
      <c r="O561" s="476" t="str">
        <f>IFERROR(VLOOKUP($L561,Insumos!$D$2:$G$518,3,FALSE),"")</f>
        <v/>
      </c>
      <c r="P561" s="476" t="e">
        <f>+Tabla1[[#This Row],[Precio Unitario]]*Tabla1[[#This Row],[Cantidad de Insumos]]</f>
        <v>#VALUE!</v>
      </c>
      <c r="Q561" s="476" t="str">
        <f>IFERROR(VLOOKUP($L561,Insumos!$D$2:$G$518,4,FALSE),"")</f>
        <v/>
      </c>
      <c r="R561" s="475"/>
    </row>
    <row r="562" spans="2:18" x14ac:dyDescent="0.25">
      <c r="B562" s="477" t="str">
        <f>IF(Tabla1[[#This Row],[Código_Actividad]]="","",CONCATENATE(Tabla1[[#This Row],[POA]],".",Tabla1[[#This Row],[SRS]],".",Tabla1[[#This Row],[AREA]],".",Tabla1[[#This Row],[TIPO]]))</f>
        <v/>
      </c>
      <c r="C562" s="477" t="str">
        <f>IF(Tabla1[[#This Row],[Código_Actividad]]="","",'Formulario PPGR1'!#REF!)</f>
        <v/>
      </c>
      <c r="D562" s="477" t="str">
        <f>IF(Tabla1[[#This Row],[Código_Actividad]]="","",'Formulario PPGR1'!#REF!)</f>
        <v/>
      </c>
      <c r="E562" s="477" t="str">
        <f>IF(Tabla1[[#This Row],[Código_Actividad]]="","",'Formulario PPGR1'!#REF!)</f>
        <v/>
      </c>
      <c r="F562" s="477" t="str">
        <f>IF(Tabla1[[#This Row],[Código_Actividad]]="","",'Formulario PPGR1'!#REF!)</f>
        <v/>
      </c>
      <c r="G562" s="386"/>
      <c r="H562" s="418" t="str">
        <f>IFERROR(VLOOKUP(Tabla1[[#This Row],[Código_Actividad]],'Formulario PPGR2'!$H$7:$I$1048576,2,FALSE),"")</f>
        <v/>
      </c>
      <c r="I562" s="453" t="str">
        <f>IFERROR(VLOOKUP([12]!Tabla1[[#This Row],[Código_Actividad]],[12]!Tabla2[[Código]:[Total de Acciones ]],15,FALSE),"")</f>
        <v/>
      </c>
      <c r="J562" s="388"/>
      <c r="K562" s="451" t="str">
        <f>IFERROR(VLOOKUP($J562,[12]LSIns!$B$5:$C$45,2,FALSE),"")</f>
        <v/>
      </c>
      <c r="L562" s="543"/>
      <c r="M562" s="475" t="str">
        <f>IFERROR(VLOOKUP($L562,Insumos!$D$2:$G$518,2,FALSE),"")</f>
        <v/>
      </c>
      <c r="N562" s="545"/>
      <c r="O562" s="476" t="str">
        <f>IFERROR(VLOOKUP($L562,Insumos!$D$2:$G$518,3,FALSE),"")</f>
        <v/>
      </c>
      <c r="P562" s="476" t="e">
        <f>+Tabla1[[#This Row],[Precio Unitario]]*Tabla1[[#This Row],[Cantidad de Insumos]]</f>
        <v>#VALUE!</v>
      </c>
      <c r="Q562" s="476" t="str">
        <f>IFERROR(VLOOKUP($L562,Insumos!$D$2:$G$518,4,FALSE),"")</f>
        <v/>
      </c>
      <c r="R562" s="475"/>
    </row>
    <row r="563" spans="2:18" x14ac:dyDescent="0.25">
      <c r="B563" s="477" t="str">
        <f>IF(Tabla1[[#This Row],[Código_Actividad]]="","",CONCATENATE(Tabla1[[#This Row],[POA]],".",Tabla1[[#This Row],[SRS]],".",Tabla1[[#This Row],[AREA]],".",Tabla1[[#This Row],[TIPO]]))</f>
        <v/>
      </c>
      <c r="C563" s="477" t="str">
        <f>IF(Tabla1[[#This Row],[Código_Actividad]]="","",'Formulario PPGR1'!#REF!)</f>
        <v/>
      </c>
      <c r="D563" s="477" t="str">
        <f>IF(Tabla1[[#This Row],[Código_Actividad]]="","",'Formulario PPGR1'!#REF!)</f>
        <v/>
      </c>
      <c r="E563" s="477" t="str">
        <f>IF(Tabla1[[#This Row],[Código_Actividad]]="","",'Formulario PPGR1'!#REF!)</f>
        <v/>
      </c>
      <c r="F563" s="477" t="str">
        <f>IF(Tabla1[[#This Row],[Código_Actividad]]="","",'Formulario PPGR1'!#REF!)</f>
        <v/>
      </c>
      <c r="G563" s="386"/>
      <c r="H563" s="418" t="str">
        <f>IFERROR(VLOOKUP(Tabla1[[#This Row],[Código_Actividad]],'Formulario PPGR2'!$H$7:$I$1048576,2,FALSE),"")</f>
        <v/>
      </c>
      <c r="I563" s="453" t="str">
        <f>IFERROR(VLOOKUP([12]!Tabla1[[#This Row],[Código_Actividad]],[12]!Tabla2[[Código]:[Total de Acciones ]],15,FALSE),"")</f>
        <v/>
      </c>
      <c r="J563" s="388"/>
      <c r="K563" s="451" t="str">
        <f>IFERROR(VLOOKUP($J563,[12]LSIns!$B$5:$C$45,2,FALSE),"")</f>
        <v/>
      </c>
      <c r="L563" s="543"/>
      <c r="M563" s="475" t="str">
        <f>IFERROR(VLOOKUP($L563,Insumos!$D$2:$G$518,2,FALSE),"")</f>
        <v/>
      </c>
      <c r="N563" s="545"/>
      <c r="O563" s="476" t="str">
        <f>IFERROR(VLOOKUP($L563,Insumos!$D$2:$G$518,3,FALSE),"")</f>
        <v/>
      </c>
      <c r="P563" s="476" t="e">
        <f>+Tabla1[[#This Row],[Precio Unitario]]*Tabla1[[#This Row],[Cantidad de Insumos]]</f>
        <v>#VALUE!</v>
      </c>
      <c r="Q563" s="476" t="str">
        <f>IFERROR(VLOOKUP($L563,Insumos!$D$2:$G$518,4,FALSE),"")</f>
        <v/>
      </c>
      <c r="R563" s="475"/>
    </row>
    <row r="564" spans="2:18" x14ac:dyDescent="0.25">
      <c r="B564" s="477" t="str">
        <f>IF(Tabla1[[#This Row],[Código_Actividad]]="","",CONCATENATE(Tabla1[[#This Row],[POA]],".",Tabla1[[#This Row],[SRS]],".",Tabla1[[#This Row],[AREA]],".",Tabla1[[#This Row],[TIPO]]))</f>
        <v/>
      </c>
      <c r="C564" s="477" t="str">
        <f>IF(Tabla1[[#This Row],[Código_Actividad]]="","",'Formulario PPGR1'!#REF!)</f>
        <v/>
      </c>
      <c r="D564" s="477" t="str">
        <f>IF(Tabla1[[#This Row],[Código_Actividad]]="","",'Formulario PPGR1'!#REF!)</f>
        <v/>
      </c>
      <c r="E564" s="477" t="str">
        <f>IF(Tabla1[[#This Row],[Código_Actividad]]="","",'Formulario PPGR1'!#REF!)</f>
        <v/>
      </c>
      <c r="F564" s="477" t="str">
        <f>IF(Tabla1[[#This Row],[Código_Actividad]]="","",'Formulario PPGR1'!#REF!)</f>
        <v/>
      </c>
      <c r="G564" s="386"/>
      <c r="H564" s="418" t="str">
        <f>IFERROR(VLOOKUP(Tabla1[[#This Row],[Código_Actividad]],'Formulario PPGR2'!$H$7:$I$1048576,2,FALSE),"")</f>
        <v/>
      </c>
      <c r="I564" s="453" t="str">
        <f>IFERROR(VLOOKUP([12]!Tabla1[[#This Row],[Código_Actividad]],[12]!Tabla2[[Código]:[Total de Acciones ]],15,FALSE),"")</f>
        <v/>
      </c>
      <c r="J564" s="388"/>
      <c r="K564" s="451" t="str">
        <f>IFERROR(VLOOKUP($J564,[12]LSIns!$B$5:$C$45,2,FALSE),"")</f>
        <v/>
      </c>
      <c r="L564" s="543"/>
      <c r="M564" s="475" t="str">
        <f>IFERROR(VLOOKUP($L564,Insumos!$D$2:$G$518,2,FALSE),"")</f>
        <v/>
      </c>
      <c r="N564" s="545"/>
      <c r="O564" s="476" t="str">
        <f>IFERROR(VLOOKUP($L564,Insumos!$D$2:$G$518,3,FALSE),"")</f>
        <v/>
      </c>
      <c r="P564" s="476" t="e">
        <f>+Tabla1[[#This Row],[Precio Unitario]]*Tabla1[[#This Row],[Cantidad de Insumos]]</f>
        <v>#VALUE!</v>
      </c>
      <c r="Q564" s="476" t="str">
        <f>IFERROR(VLOOKUP($L564,Insumos!$D$2:$G$518,4,FALSE),"")</f>
        <v/>
      </c>
      <c r="R564" s="475"/>
    </row>
    <row r="565" spans="2:18" x14ac:dyDescent="0.25">
      <c r="B565" s="477" t="str">
        <f>IF(Tabla1[[#This Row],[Código_Actividad]]="","",CONCATENATE(Tabla1[[#This Row],[POA]],".",Tabla1[[#This Row],[SRS]],".",Tabla1[[#This Row],[AREA]],".",Tabla1[[#This Row],[TIPO]]))</f>
        <v/>
      </c>
      <c r="C565" s="477" t="str">
        <f>IF(Tabla1[[#This Row],[Código_Actividad]]="","",'Formulario PPGR1'!#REF!)</f>
        <v/>
      </c>
      <c r="D565" s="477" t="str">
        <f>IF(Tabla1[[#This Row],[Código_Actividad]]="","",'Formulario PPGR1'!#REF!)</f>
        <v/>
      </c>
      <c r="E565" s="477" t="str">
        <f>IF(Tabla1[[#This Row],[Código_Actividad]]="","",'Formulario PPGR1'!#REF!)</f>
        <v/>
      </c>
      <c r="F565" s="477" t="str">
        <f>IF(Tabla1[[#This Row],[Código_Actividad]]="","",'Formulario PPGR1'!#REF!)</f>
        <v/>
      </c>
      <c r="G565" s="386"/>
      <c r="H565" s="418" t="str">
        <f>IFERROR(VLOOKUP(Tabla1[[#This Row],[Código_Actividad]],'Formulario PPGR2'!$H$7:$I$1048576,2,FALSE),"")</f>
        <v/>
      </c>
      <c r="I565" s="453" t="str">
        <f>IFERROR(VLOOKUP([5]!Tabla1[[#This Row],[Código_Actividad]],[5]!Tabla2[[Código]:[Total de Acciones ]],15,FALSE),"")</f>
        <v/>
      </c>
      <c r="J565" s="388"/>
      <c r="K565" s="451" t="str">
        <f>IFERROR(VLOOKUP($J565,[12]LSIns!$B$5:$C$45,2,FALSE),"")</f>
        <v/>
      </c>
      <c r="L565" s="543"/>
      <c r="M565" s="475" t="str">
        <f>IFERROR(VLOOKUP($L565,Insumos!$D$2:$G$518,2,FALSE),"")</f>
        <v/>
      </c>
      <c r="N565" s="545"/>
      <c r="O565" s="476" t="str">
        <f>IFERROR(VLOOKUP($L565,Insumos!$D$2:$G$518,3,FALSE),"")</f>
        <v/>
      </c>
      <c r="P565" s="476" t="e">
        <f>+Tabla1[[#This Row],[Precio Unitario]]*Tabla1[[#This Row],[Cantidad de Insumos]]</f>
        <v>#VALUE!</v>
      </c>
      <c r="Q565" s="476" t="str">
        <f>IFERROR(VLOOKUP($L565,Insumos!$D$2:$G$518,4,FALSE),"")</f>
        <v/>
      </c>
      <c r="R565" s="475"/>
    </row>
    <row r="566" spans="2:18" x14ac:dyDescent="0.25">
      <c r="B566" s="477" t="str">
        <f>IF(Tabla1[[#This Row],[Código_Actividad]]="","",CONCATENATE(Tabla1[[#This Row],[POA]],".",Tabla1[[#This Row],[SRS]],".",Tabla1[[#This Row],[AREA]],".",Tabla1[[#This Row],[TIPO]]))</f>
        <v/>
      </c>
      <c r="C566" s="477" t="str">
        <f>IF(Tabla1[[#This Row],[Código_Actividad]]="","",'Formulario PPGR1'!#REF!)</f>
        <v/>
      </c>
      <c r="D566" s="477" t="str">
        <f>IF(Tabla1[[#This Row],[Código_Actividad]]="","",'Formulario PPGR1'!#REF!)</f>
        <v/>
      </c>
      <c r="E566" s="477" t="str">
        <f>IF(Tabla1[[#This Row],[Código_Actividad]]="","",'Formulario PPGR1'!#REF!)</f>
        <v/>
      </c>
      <c r="F566" s="477" t="str">
        <f>IF(Tabla1[[#This Row],[Código_Actividad]]="","",'Formulario PPGR1'!#REF!)</f>
        <v/>
      </c>
      <c r="G566" s="386"/>
      <c r="H566" s="418" t="str">
        <f>IFERROR(VLOOKUP(Tabla1[[#This Row],[Código_Actividad]],'Formulario PPGR2'!$H$7:$I$1048576,2,FALSE),"")</f>
        <v/>
      </c>
      <c r="I566" s="453" t="str">
        <f>IFERROR(VLOOKUP([12]!Tabla1[[#This Row],[Código_Actividad]],[12]!Tabla2[[Código]:[Total de Acciones ]],15,FALSE),"")</f>
        <v/>
      </c>
      <c r="J566" s="388"/>
      <c r="K566" s="451" t="str">
        <f>IFERROR(VLOOKUP($J566,[12]LSIns!$B$5:$C$45,2,FALSE),"")</f>
        <v/>
      </c>
      <c r="L566" s="543"/>
      <c r="M566" s="475" t="str">
        <f>IFERROR(VLOOKUP($L566,Insumos!$D$2:$G$518,2,FALSE),"")</f>
        <v/>
      </c>
      <c r="N566" s="545"/>
      <c r="O566" s="476" t="str">
        <f>IFERROR(VLOOKUP($L566,Insumos!$D$2:$G$518,3,FALSE),"")</f>
        <v/>
      </c>
      <c r="P566" s="476" t="e">
        <f>+Tabla1[[#This Row],[Precio Unitario]]*Tabla1[[#This Row],[Cantidad de Insumos]]</f>
        <v>#VALUE!</v>
      </c>
      <c r="Q566" s="476" t="str">
        <f>IFERROR(VLOOKUP($L566,Insumos!$D$2:$G$518,4,FALSE),"")</f>
        <v/>
      </c>
      <c r="R566" s="475"/>
    </row>
    <row r="567" spans="2:18" x14ac:dyDescent="0.25">
      <c r="B567" s="477" t="str">
        <f>IF(Tabla1[[#This Row],[Código_Actividad]]="","",CONCATENATE(Tabla1[[#This Row],[POA]],".",Tabla1[[#This Row],[SRS]],".",Tabla1[[#This Row],[AREA]],".",Tabla1[[#This Row],[TIPO]]))</f>
        <v/>
      </c>
      <c r="C567" s="477" t="str">
        <f>IF(Tabla1[[#This Row],[Código_Actividad]]="","",'Formulario PPGR1'!#REF!)</f>
        <v/>
      </c>
      <c r="D567" s="477" t="str">
        <f>IF(Tabla1[[#This Row],[Código_Actividad]]="","",'Formulario PPGR1'!#REF!)</f>
        <v/>
      </c>
      <c r="E567" s="477" t="str">
        <f>IF(Tabla1[[#This Row],[Código_Actividad]]="","",'Formulario PPGR1'!#REF!)</f>
        <v/>
      </c>
      <c r="F567" s="477" t="str">
        <f>IF(Tabla1[[#This Row],[Código_Actividad]]="","",'Formulario PPGR1'!#REF!)</f>
        <v/>
      </c>
      <c r="G567" s="386"/>
      <c r="H567" s="418" t="str">
        <f>IFERROR(VLOOKUP(Tabla1[[#This Row],[Código_Actividad]],'Formulario PPGR2'!$H$7:$I$1048576,2,FALSE),"")</f>
        <v/>
      </c>
      <c r="I567" s="453" t="str">
        <f>IFERROR(VLOOKUP([12]!Tabla1[[#This Row],[Código_Actividad]],[12]!Tabla2[[Código]:[Total de Acciones ]],15,FALSE),"")</f>
        <v/>
      </c>
      <c r="J567" s="388"/>
      <c r="K567" s="451" t="str">
        <f>IFERROR(VLOOKUP($J567,[12]LSIns!$B$5:$C$45,2,FALSE),"")</f>
        <v/>
      </c>
      <c r="L567" s="543"/>
      <c r="M567" s="475" t="str">
        <f>IFERROR(VLOOKUP($L567,Insumos!$D$2:$G$518,2,FALSE),"")</f>
        <v/>
      </c>
      <c r="N567" s="545"/>
      <c r="O567" s="476" t="str">
        <f>IFERROR(VLOOKUP($L567,Insumos!$D$2:$G$518,3,FALSE),"")</f>
        <v/>
      </c>
      <c r="P567" s="476" t="e">
        <f>+Tabla1[[#This Row],[Precio Unitario]]*Tabla1[[#This Row],[Cantidad de Insumos]]</f>
        <v>#VALUE!</v>
      </c>
      <c r="Q567" s="476" t="str">
        <f>IFERROR(VLOOKUP($L567,Insumos!$D$2:$G$518,4,FALSE),"")</f>
        <v/>
      </c>
      <c r="R567" s="475"/>
    </row>
    <row r="568" spans="2:18" x14ac:dyDescent="0.25">
      <c r="B568" s="477" t="str">
        <f>IF(Tabla1[[#This Row],[Código_Actividad]]="","",CONCATENATE(Tabla1[[#This Row],[POA]],".",Tabla1[[#This Row],[SRS]],".",Tabla1[[#This Row],[AREA]],".",Tabla1[[#This Row],[TIPO]]))</f>
        <v/>
      </c>
      <c r="C568" s="477" t="str">
        <f>IF(Tabla1[[#This Row],[Código_Actividad]]="","",'Formulario PPGR1'!#REF!)</f>
        <v/>
      </c>
      <c r="D568" s="477" t="str">
        <f>IF(Tabla1[[#This Row],[Código_Actividad]]="","",'Formulario PPGR1'!#REF!)</f>
        <v/>
      </c>
      <c r="E568" s="477" t="str">
        <f>IF(Tabla1[[#This Row],[Código_Actividad]]="","",'Formulario PPGR1'!#REF!)</f>
        <v/>
      </c>
      <c r="F568" s="477" t="str">
        <f>IF(Tabla1[[#This Row],[Código_Actividad]]="","",'Formulario PPGR1'!#REF!)</f>
        <v/>
      </c>
      <c r="G568" s="386"/>
      <c r="H568" s="418" t="str">
        <f>IFERROR(VLOOKUP(Tabla1[[#This Row],[Código_Actividad]],'Formulario PPGR2'!$H$7:$I$1048576,2,FALSE),"")</f>
        <v/>
      </c>
      <c r="I568" s="453" t="str">
        <f>IFERROR(VLOOKUP([12]!Tabla1[[#This Row],[Código_Actividad]],[12]!Tabla2[[Código]:[Total de Acciones ]],15,FALSE),"")</f>
        <v/>
      </c>
      <c r="J568" s="388"/>
      <c r="K568" s="451" t="str">
        <f>IFERROR(VLOOKUP($J568,[12]LSIns!$B$5:$C$45,2,FALSE),"")</f>
        <v/>
      </c>
      <c r="L568" s="543"/>
      <c r="M568" s="475" t="str">
        <f>IFERROR(VLOOKUP($L568,Insumos!$D$2:$G$518,2,FALSE),"")</f>
        <v/>
      </c>
      <c r="N568" s="545"/>
      <c r="O568" s="476" t="str">
        <f>IFERROR(VLOOKUP($L568,Insumos!$D$2:$G$518,3,FALSE),"")</f>
        <v/>
      </c>
      <c r="P568" s="476" t="e">
        <f>+Tabla1[[#This Row],[Precio Unitario]]*Tabla1[[#This Row],[Cantidad de Insumos]]</f>
        <v>#VALUE!</v>
      </c>
      <c r="Q568" s="476" t="str">
        <f>IFERROR(VLOOKUP($L568,Insumos!$D$2:$G$518,4,FALSE),"")</f>
        <v/>
      </c>
      <c r="R568" s="475"/>
    </row>
    <row r="569" spans="2:18" x14ac:dyDescent="0.25">
      <c r="B569" s="477" t="str">
        <f>IF(Tabla1[[#This Row],[Código_Actividad]]="","",CONCATENATE(Tabla1[[#This Row],[POA]],".",Tabla1[[#This Row],[SRS]],".",Tabla1[[#This Row],[AREA]],".",Tabla1[[#This Row],[TIPO]]))</f>
        <v/>
      </c>
      <c r="C569" s="477" t="str">
        <f>IF(Tabla1[[#This Row],[Código_Actividad]]="","",'Formulario PPGR1'!#REF!)</f>
        <v/>
      </c>
      <c r="D569" s="477" t="str">
        <f>IF(Tabla1[[#This Row],[Código_Actividad]]="","",'Formulario PPGR1'!#REF!)</f>
        <v/>
      </c>
      <c r="E569" s="477" t="str">
        <f>IF(Tabla1[[#This Row],[Código_Actividad]]="","",'Formulario PPGR1'!#REF!)</f>
        <v/>
      </c>
      <c r="F569" s="477" t="str">
        <f>IF(Tabla1[[#This Row],[Código_Actividad]]="","",'Formulario PPGR1'!#REF!)</f>
        <v/>
      </c>
      <c r="G569" s="386"/>
      <c r="H569" s="418" t="str">
        <f>IFERROR(VLOOKUP(Tabla1[[#This Row],[Código_Actividad]],'Formulario PPGR2'!$H$7:$I$1048576,2,FALSE),"")</f>
        <v/>
      </c>
      <c r="I569" s="453" t="str">
        <f>IFERROR(VLOOKUP([12]!Tabla1[[#This Row],[Código_Actividad]],[12]!Tabla2[[Código]:[Total de Acciones ]],15,FALSE),"")</f>
        <v/>
      </c>
      <c r="J569" s="388"/>
      <c r="K569" s="451" t="str">
        <f>IFERROR(VLOOKUP($J569,[12]LSIns!$B$5:$C$45,2,FALSE),"")</f>
        <v/>
      </c>
      <c r="L569" s="543"/>
      <c r="M569" s="475" t="str">
        <f>IFERROR(VLOOKUP($L569,Insumos!$D$2:$G$518,2,FALSE),"")</f>
        <v/>
      </c>
      <c r="N569" s="545"/>
      <c r="O569" s="476" t="str">
        <f>IFERROR(VLOOKUP($L569,Insumos!$D$2:$G$518,3,FALSE),"")</f>
        <v/>
      </c>
      <c r="P569" s="476" t="e">
        <f>+Tabla1[[#This Row],[Precio Unitario]]*Tabla1[[#This Row],[Cantidad de Insumos]]</f>
        <v>#VALUE!</v>
      </c>
      <c r="Q569" s="476" t="str">
        <f>IFERROR(VLOOKUP($L569,Insumos!$D$2:$G$518,4,FALSE),"")</f>
        <v/>
      </c>
      <c r="R569" s="475"/>
    </row>
    <row r="570" spans="2:18" x14ac:dyDescent="0.25">
      <c r="B570" s="477" t="str">
        <f>IF(Tabla1[[#This Row],[Código_Actividad]]="","",CONCATENATE(Tabla1[[#This Row],[POA]],".",Tabla1[[#This Row],[SRS]],".",Tabla1[[#This Row],[AREA]],".",Tabla1[[#This Row],[TIPO]]))</f>
        <v/>
      </c>
      <c r="C570" s="477" t="str">
        <f>IF(Tabla1[[#This Row],[Código_Actividad]]="","",'Formulario PPGR1'!#REF!)</f>
        <v/>
      </c>
      <c r="D570" s="477" t="str">
        <f>IF(Tabla1[[#This Row],[Código_Actividad]]="","",'Formulario PPGR1'!#REF!)</f>
        <v/>
      </c>
      <c r="E570" s="477" t="str">
        <f>IF(Tabla1[[#This Row],[Código_Actividad]]="","",'Formulario PPGR1'!#REF!)</f>
        <v/>
      </c>
      <c r="F570" s="477" t="str">
        <f>IF(Tabla1[[#This Row],[Código_Actividad]]="","",'Formulario PPGR1'!#REF!)</f>
        <v/>
      </c>
      <c r="G570" s="386"/>
      <c r="H570" s="418" t="str">
        <f>IFERROR(VLOOKUP(Tabla1[[#This Row],[Código_Actividad]],'Formulario PPGR2'!$H$7:$I$1048576,2,FALSE),"")</f>
        <v/>
      </c>
      <c r="I570" s="453" t="str">
        <f>IFERROR(VLOOKUP([12]!Tabla1[[#This Row],[Código_Actividad]],[12]!Tabla2[[Código]:[Total de Acciones ]],15,FALSE),"")</f>
        <v/>
      </c>
      <c r="J570" s="388"/>
      <c r="K570" s="451" t="str">
        <f>IFERROR(VLOOKUP($J570,[12]LSIns!$B$5:$C$45,2,FALSE),"")</f>
        <v/>
      </c>
      <c r="L570" s="543"/>
      <c r="M570" s="475" t="str">
        <f>IFERROR(VLOOKUP($L570,Insumos!$D$2:$G$518,2,FALSE),"")</f>
        <v/>
      </c>
      <c r="N570" s="545"/>
      <c r="O570" s="476" t="str">
        <f>IFERROR(VLOOKUP($L570,Insumos!$D$2:$G$518,3,FALSE),"")</f>
        <v/>
      </c>
      <c r="P570" s="476" t="e">
        <f>+Tabla1[[#This Row],[Precio Unitario]]*Tabla1[[#This Row],[Cantidad de Insumos]]</f>
        <v>#VALUE!</v>
      </c>
      <c r="Q570" s="476" t="str">
        <f>IFERROR(VLOOKUP($L570,Insumos!$D$2:$G$518,4,FALSE),"")</f>
        <v/>
      </c>
      <c r="R570" s="475"/>
    </row>
    <row r="571" spans="2:18" x14ac:dyDescent="0.25">
      <c r="B571" s="477" t="str">
        <f>IF(Tabla1[[#This Row],[Código_Actividad]]="","",CONCATENATE(Tabla1[[#This Row],[POA]],".",Tabla1[[#This Row],[SRS]],".",Tabla1[[#This Row],[AREA]],".",Tabla1[[#This Row],[TIPO]]))</f>
        <v/>
      </c>
      <c r="C571" s="477" t="str">
        <f>IF(Tabla1[[#This Row],[Código_Actividad]]="","",'Formulario PPGR1'!#REF!)</f>
        <v/>
      </c>
      <c r="D571" s="477" t="str">
        <f>IF(Tabla1[[#This Row],[Código_Actividad]]="","",'Formulario PPGR1'!#REF!)</f>
        <v/>
      </c>
      <c r="E571" s="477" t="str">
        <f>IF(Tabla1[[#This Row],[Código_Actividad]]="","",'Formulario PPGR1'!#REF!)</f>
        <v/>
      </c>
      <c r="F571" s="477" t="str">
        <f>IF(Tabla1[[#This Row],[Código_Actividad]]="","",'Formulario PPGR1'!#REF!)</f>
        <v/>
      </c>
      <c r="G571" s="386"/>
      <c r="H571" s="418" t="str">
        <f>IFERROR(VLOOKUP(Tabla1[[#This Row],[Código_Actividad]],'Formulario PPGR2'!$H$7:$I$1048576,2,FALSE),"")</f>
        <v/>
      </c>
      <c r="I571" s="453" t="str">
        <f>IFERROR(VLOOKUP([12]!Tabla1[[#This Row],[Código_Actividad]],[12]!Tabla2[[Código]:[Total de Acciones ]],15,FALSE),"")</f>
        <v/>
      </c>
      <c r="J571" s="388"/>
      <c r="K571" s="451" t="str">
        <f>IFERROR(VLOOKUP($J571,[12]LSIns!$B$5:$C$45,2,FALSE),"")</f>
        <v/>
      </c>
      <c r="L571" s="543"/>
      <c r="M571" s="475" t="str">
        <f>IFERROR(VLOOKUP($L571,Insumos!$D$2:$G$518,2,FALSE),"")</f>
        <v/>
      </c>
      <c r="N571" s="545"/>
      <c r="O571" s="476" t="str">
        <f>IFERROR(VLOOKUP($L571,Insumos!$D$2:$G$518,3,FALSE),"")</f>
        <v/>
      </c>
      <c r="P571" s="476" t="e">
        <f>+Tabla1[[#This Row],[Precio Unitario]]*Tabla1[[#This Row],[Cantidad de Insumos]]</f>
        <v>#VALUE!</v>
      </c>
      <c r="Q571" s="476" t="str">
        <f>IFERROR(VLOOKUP($L571,Insumos!$D$2:$G$518,4,FALSE),"")</f>
        <v/>
      </c>
      <c r="R571" s="475"/>
    </row>
    <row r="572" spans="2:18" x14ac:dyDescent="0.25">
      <c r="B572" s="477" t="str">
        <f>IF(Tabla1[[#This Row],[Código_Actividad]]="","",CONCATENATE(Tabla1[[#This Row],[POA]],".",Tabla1[[#This Row],[SRS]],".",Tabla1[[#This Row],[AREA]],".",Tabla1[[#This Row],[TIPO]]))</f>
        <v/>
      </c>
      <c r="C572" s="477" t="str">
        <f>IF(Tabla1[[#This Row],[Código_Actividad]]="","",'Formulario PPGR1'!#REF!)</f>
        <v/>
      </c>
      <c r="D572" s="477" t="str">
        <f>IF(Tabla1[[#This Row],[Código_Actividad]]="","",'Formulario PPGR1'!#REF!)</f>
        <v/>
      </c>
      <c r="E572" s="477" t="str">
        <f>IF(Tabla1[[#This Row],[Código_Actividad]]="","",'Formulario PPGR1'!#REF!)</f>
        <v/>
      </c>
      <c r="F572" s="477" t="str">
        <f>IF(Tabla1[[#This Row],[Código_Actividad]]="","",'Formulario PPGR1'!#REF!)</f>
        <v/>
      </c>
      <c r="G572" s="386"/>
      <c r="H572" s="418" t="str">
        <f>IFERROR(VLOOKUP(Tabla1[[#This Row],[Código_Actividad]],'Formulario PPGR2'!$H$7:$I$1048576,2,FALSE),"")</f>
        <v/>
      </c>
      <c r="I572" s="453" t="str">
        <f>IFERROR(VLOOKUP([12]!Tabla1[[#This Row],[Código_Actividad]],[12]!Tabla2[[Código]:[Total de Acciones ]],15,FALSE),"")</f>
        <v/>
      </c>
      <c r="J572" s="388"/>
      <c r="K572" s="451" t="str">
        <f>IFERROR(VLOOKUP($J572,[12]LSIns!$B$5:$C$45,2,FALSE),"")</f>
        <v/>
      </c>
      <c r="L572" s="543"/>
      <c r="M572" s="475" t="str">
        <f>IFERROR(VLOOKUP($L572,Insumos!$D$2:$G$518,2,FALSE),"")</f>
        <v/>
      </c>
      <c r="N572" s="545"/>
      <c r="O572" s="476" t="str">
        <f>IFERROR(VLOOKUP($L572,Insumos!$D$2:$G$518,3,FALSE),"")</f>
        <v/>
      </c>
      <c r="P572" s="476" t="e">
        <f>+Tabla1[[#This Row],[Precio Unitario]]*Tabla1[[#This Row],[Cantidad de Insumos]]</f>
        <v>#VALUE!</v>
      </c>
      <c r="Q572" s="476" t="str">
        <f>IFERROR(VLOOKUP($L572,Insumos!$D$2:$G$518,4,FALSE),"")</f>
        <v/>
      </c>
      <c r="R572" s="475"/>
    </row>
    <row r="573" spans="2:18" x14ac:dyDescent="0.25">
      <c r="B573" s="477" t="str">
        <f>IF(Tabla1[[#This Row],[Código_Actividad]]="","",CONCATENATE(Tabla1[[#This Row],[POA]],".",Tabla1[[#This Row],[SRS]],".",Tabla1[[#This Row],[AREA]],".",Tabla1[[#This Row],[TIPO]]))</f>
        <v/>
      </c>
      <c r="C573" s="477" t="str">
        <f>IF(Tabla1[[#This Row],[Código_Actividad]]="","",'Formulario PPGR1'!#REF!)</f>
        <v/>
      </c>
      <c r="D573" s="477" t="str">
        <f>IF(Tabla1[[#This Row],[Código_Actividad]]="","",'Formulario PPGR1'!#REF!)</f>
        <v/>
      </c>
      <c r="E573" s="477" t="str">
        <f>IF(Tabla1[[#This Row],[Código_Actividad]]="","",'Formulario PPGR1'!#REF!)</f>
        <v/>
      </c>
      <c r="F573" s="477" t="str">
        <f>IF(Tabla1[[#This Row],[Código_Actividad]]="","",'Formulario PPGR1'!#REF!)</f>
        <v/>
      </c>
      <c r="G573" s="386"/>
      <c r="H573" s="418" t="str">
        <f>IFERROR(VLOOKUP(Tabla1[[#This Row],[Código_Actividad]],'Formulario PPGR2'!$H$7:$I$1048576,2,FALSE),"")</f>
        <v/>
      </c>
      <c r="I573" s="453" t="str">
        <f>IFERROR(VLOOKUP([12]!Tabla1[[#This Row],[Código_Actividad]],[12]!Tabla2[[Código]:[Total de Acciones ]],15,FALSE),"")</f>
        <v/>
      </c>
      <c r="J573" s="388"/>
      <c r="K573" s="451" t="str">
        <f>IFERROR(VLOOKUP($J573,[12]LSIns!$B$5:$C$45,2,FALSE),"")</f>
        <v/>
      </c>
      <c r="L573" s="543"/>
      <c r="M573" s="475" t="str">
        <f>IFERROR(VLOOKUP($L573,Insumos!$D$2:$G$518,2,FALSE),"")</f>
        <v/>
      </c>
      <c r="N573" s="545"/>
      <c r="O573" s="476" t="str">
        <f>IFERROR(VLOOKUP($L573,Insumos!$D$2:$G$518,3,FALSE),"")</f>
        <v/>
      </c>
      <c r="P573" s="476" t="e">
        <f>+Tabla1[[#This Row],[Precio Unitario]]*Tabla1[[#This Row],[Cantidad de Insumos]]</f>
        <v>#VALUE!</v>
      </c>
      <c r="Q573" s="476" t="str">
        <f>IFERROR(VLOOKUP($L573,Insumos!$D$2:$G$518,4,FALSE),"")</f>
        <v/>
      </c>
      <c r="R573" s="475"/>
    </row>
    <row r="574" spans="2:18" x14ac:dyDescent="0.25">
      <c r="B574" s="477" t="str">
        <f>IF(Tabla1[[#This Row],[Código_Actividad]]="","",CONCATENATE(Tabla1[[#This Row],[POA]],".",Tabla1[[#This Row],[SRS]],".",Tabla1[[#This Row],[AREA]],".",Tabla1[[#This Row],[TIPO]]))</f>
        <v/>
      </c>
      <c r="C574" s="477" t="str">
        <f>IF(Tabla1[[#This Row],[Código_Actividad]]="","",'Formulario PPGR1'!#REF!)</f>
        <v/>
      </c>
      <c r="D574" s="477" t="str">
        <f>IF(Tabla1[[#This Row],[Código_Actividad]]="","",'Formulario PPGR1'!#REF!)</f>
        <v/>
      </c>
      <c r="E574" s="477" t="str">
        <f>IF(Tabla1[[#This Row],[Código_Actividad]]="","",'Formulario PPGR1'!#REF!)</f>
        <v/>
      </c>
      <c r="F574" s="477" t="str">
        <f>IF(Tabla1[[#This Row],[Código_Actividad]]="","",'Formulario PPGR1'!#REF!)</f>
        <v/>
      </c>
      <c r="G574" s="386"/>
      <c r="H574" s="418" t="str">
        <f>IFERROR(VLOOKUP(Tabla1[[#This Row],[Código_Actividad]],'Formulario PPGR2'!$H$7:$I$1048576,2,FALSE),"")</f>
        <v/>
      </c>
      <c r="I574" s="453" t="str">
        <f>IFERROR(VLOOKUP([12]!Tabla1[[#This Row],[Código_Actividad]],[12]!Tabla2[[Código]:[Total de Acciones ]],15,FALSE),"")</f>
        <v/>
      </c>
      <c r="J574" s="388"/>
      <c r="K574" s="451" t="str">
        <f>IFERROR(VLOOKUP($J574,[12]LSIns!$B$5:$C$45,2,FALSE),"")</f>
        <v/>
      </c>
      <c r="L574" s="543"/>
      <c r="M574" s="475" t="str">
        <f>IFERROR(VLOOKUP($L574,Insumos!$D$2:$G$518,2,FALSE),"")</f>
        <v/>
      </c>
      <c r="N574" s="545"/>
      <c r="O574" s="476" t="str">
        <f>IFERROR(VLOOKUP($L574,Insumos!$D$2:$G$518,3,FALSE),"")</f>
        <v/>
      </c>
      <c r="P574" s="476" t="e">
        <f>+Tabla1[[#This Row],[Precio Unitario]]*Tabla1[[#This Row],[Cantidad de Insumos]]</f>
        <v>#VALUE!</v>
      </c>
      <c r="Q574" s="476" t="str">
        <f>IFERROR(VLOOKUP($L574,Insumos!$D$2:$G$518,4,FALSE),"")</f>
        <v/>
      </c>
      <c r="R574" s="475"/>
    </row>
    <row r="575" spans="2:18" x14ac:dyDescent="0.25">
      <c r="B575" s="477" t="str">
        <f>IF(Tabla1[[#This Row],[Código_Actividad]]="","",CONCATENATE(Tabla1[[#This Row],[POA]],".",Tabla1[[#This Row],[SRS]],".",Tabla1[[#This Row],[AREA]],".",Tabla1[[#This Row],[TIPO]]))</f>
        <v/>
      </c>
      <c r="C575" s="477" t="str">
        <f>IF(Tabla1[[#This Row],[Código_Actividad]]="","",'Formulario PPGR1'!#REF!)</f>
        <v/>
      </c>
      <c r="D575" s="477" t="str">
        <f>IF(Tabla1[[#This Row],[Código_Actividad]]="","",'Formulario PPGR1'!#REF!)</f>
        <v/>
      </c>
      <c r="E575" s="477" t="str">
        <f>IF(Tabla1[[#This Row],[Código_Actividad]]="","",'Formulario PPGR1'!#REF!)</f>
        <v/>
      </c>
      <c r="F575" s="477" t="str">
        <f>IF(Tabla1[[#This Row],[Código_Actividad]]="","",'Formulario PPGR1'!#REF!)</f>
        <v/>
      </c>
      <c r="G575" s="386"/>
      <c r="H575" s="418" t="str">
        <f>IFERROR(VLOOKUP(Tabla1[[#This Row],[Código_Actividad]],'Formulario PPGR2'!$H$7:$I$1048576,2,FALSE),"")</f>
        <v/>
      </c>
      <c r="I575" s="453" t="str">
        <f>IFERROR(VLOOKUP([12]!Tabla1[[#This Row],[Código_Actividad]],[12]!Tabla2[[Código]:[Total de Acciones ]],15,FALSE),"")</f>
        <v/>
      </c>
      <c r="J575" s="388"/>
      <c r="K575" s="451" t="str">
        <f>IFERROR(VLOOKUP($J575,[12]LSIns!$B$5:$C$45,2,FALSE),"")</f>
        <v/>
      </c>
      <c r="L575" s="543"/>
      <c r="M575" s="475" t="str">
        <f>IFERROR(VLOOKUP($L575,Insumos!$D$2:$G$518,2,FALSE),"")</f>
        <v/>
      </c>
      <c r="N575" s="545"/>
      <c r="O575" s="476" t="str">
        <f>IFERROR(VLOOKUP($L575,Insumos!$D$2:$G$518,3,FALSE),"")</f>
        <v/>
      </c>
      <c r="P575" s="476" t="e">
        <f>+Tabla1[[#This Row],[Precio Unitario]]*Tabla1[[#This Row],[Cantidad de Insumos]]</f>
        <v>#VALUE!</v>
      </c>
      <c r="Q575" s="476" t="str">
        <f>IFERROR(VLOOKUP($L575,Insumos!$D$2:$G$518,4,FALSE),"")</f>
        <v/>
      </c>
      <c r="R575" s="475"/>
    </row>
    <row r="576" spans="2:18" x14ac:dyDescent="0.25">
      <c r="B576" s="477" t="str">
        <f>IF(Tabla1[[#This Row],[Código_Actividad]]="","",CONCATENATE(Tabla1[[#This Row],[POA]],".",Tabla1[[#This Row],[SRS]],".",Tabla1[[#This Row],[AREA]],".",Tabla1[[#This Row],[TIPO]]))</f>
        <v/>
      </c>
      <c r="C576" s="477" t="str">
        <f>IF(Tabla1[[#This Row],[Código_Actividad]]="","",'Formulario PPGR1'!#REF!)</f>
        <v/>
      </c>
      <c r="D576" s="477" t="str">
        <f>IF(Tabla1[[#This Row],[Código_Actividad]]="","",'Formulario PPGR1'!#REF!)</f>
        <v/>
      </c>
      <c r="E576" s="477" t="str">
        <f>IF(Tabla1[[#This Row],[Código_Actividad]]="","",'Formulario PPGR1'!#REF!)</f>
        <v/>
      </c>
      <c r="F576" s="477" t="str">
        <f>IF(Tabla1[[#This Row],[Código_Actividad]]="","",'Formulario PPGR1'!#REF!)</f>
        <v/>
      </c>
      <c r="G576" s="386"/>
      <c r="H576" s="418" t="str">
        <f>IFERROR(VLOOKUP(Tabla1[[#This Row],[Código_Actividad]],'Formulario PPGR2'!$H$7:$I$1048576,2,FALSE),"")</f>
        <v/>
      </c>
      <c r="I576" s="453" t="str">
        <f>IFERROR(VLOOKUP([12]!Tabla1[[#This Row],[Código_Actividad]],[12]!Tabla2[[Código]:[Total de Acciones ]],15,FALSE),"")</f>
        <v/>
      </c>
      <c r="J576" s="388"/>
      <c r="K576" s="451" t="str">
        <f>IFERROR(VLOOKUP($J576,[12]LSIns!$B$5:$C$45,2,FALSE),"")</f>
        <v/>
      </c>
      <c r="L576" s="543"/>
      <c r="M576" s="475" t="str">
        <f>IFERROR(VLOOKUP($L576,Insumos!$D$2:$G$518,2,FALSE),"")</f>
        <v/>
      </c>
      <c r="N576" s="545"/>
      <c r="O576" s="476" t="str">
        <f>IFERROR(VLOOKUP($L576,Insumos!$D$2:$G$518,3,FALSE),"")</f>
        <v/>
      </c>
      <c r="P576" s="476" t="e">
        <f>+Tabla1[[#This Row],[Precio Unitario]]*Tabla1[[#This Row],[Cantidad de Insumos]]</f>
        <v>#VALUE!</v>
      </c>
      <c r="Q576" s="476" t="str">
        <f>IFERROR(VLOOKUP($L576,Insumos!$D$2:$G$518,4,FALSE),"")</f>
        <v/>
      </c>
      <c r="R576" s="475"/>
    </row>
    <row r="577" spans="2:18" x14ac:dyDescent="0.25">
      <c r="B577" s="477" t="str">
        <f>IF(Tabla1[[#This Row],[Código_Actividad]]="","",CONCATENATE(Tabla1[[#This Row],[POA]],".",Tabla1[[#This Row],[SRS]],".",Tabla1[[#This Row],[AREA]],".",Tabla1[[#This Row],[TIPO]]))</f>
        <v/>
      </c>
      <c r="C577" s="477" t="str">
        <f>IF(Tabla1[[#This Row],[Código_Actividad]]="","",'Formulario PPGR1'!#REF!)</f>
        <v/>
      </c>
      <c r="D577" s="477" t="str">
        <f>IF(Tabla1[[#This Row],[Código_Actividad]]="","",'Formulario PPGR1'!#REF!)</f>
        <v/>
      </c>
      <c r="E577" s="477" t="str">
        <f>IF(Tabla1[[#This Row],[Código_Actividad]]="","",'Formulario PPGR1'!#REF!)</f>
        <v/>
      </c>
      <c r="F577" s="477" t="str">
        <f>IF(Tabla1[[#This Row],[Código_Actividad]]="","",'Formulario PPGR1'!#REF!)</f>
        <v/>
      </c>
      <c r="G577" s="386"/>
      <c r="H577" s="418" t="str">
        <f>IFERROR(VLOOKUP(Tabla1[[#This Row],[Código_Actividad]],'Formulario PPGR2'!$H$7:$I$1048576,2,FALSE),"")</f>
        <v/>
      </c>
      <c r="I577" s="453" t="str">
        <f>IFERROR(VLOOKUP([12]!Tabla1[[#This Row],[Código_Actividad]],[12]!Tabla2[[Código]:[Total de Acciones ]],15,FALSE),"")</f>
        <v/>
      </c>
      <c r="J577" s="388"/>
      <c r="K577" s="451" t="str">
        <f>IFERROR(VLOOKUP($J577,[12]LSIns!$B$5:$C$45,2,FALSE),"")</f>
        <v/>
      </c>
      <c r="L577" s="543"/>
      <c r="M577" s="475" t="str">
        <f>IFERROR(VLOOKUP($L577,Insumos!$D$2:$G$518,2,FALSE),"")</f>
        <v/>
      </c>
      <c r="N577" s="545"/>
      <c r="O577" s="476" t="str">
        <f>IFERROR(VLOOKUP($L577,Insumos!$D$2:$G$518,3,FALSE),"")</f>
        <v/>
      </c>
      <c r="P577" s="476" t="e">
        <f>+Tabla1[[#This Row],[Precio Unitario]]*Tabla1[[#This Row],[Cantidad de Insumos]]</f>
        <v>#VALUE!</v>
      </c>
      <c r="Q577" s="476" t="str">
        <f>IFERROR(VLOOKUP($L577,Insumos!$D$2:$G$518,4,FALSE),"")</f>
        <v/>
      </c>
      <c r="R577" s="475"/>
    </row>
    <row r="578" spans="2:18" x14ac:dyDescent="0.25">
      <c r="B578" s="477" t="str">
        <f>IF(Tabla1[[#This Row],[Código_Actividad]]="","",CONCATENATE(Tabla1[[#This Row],[POA]],".",Tabla1[[#This Row],[SRS]],".",Tabla1[[#This Row],[AREA]],".",Tabla1[[#This Row],[TIPO]]))</f>
        <v/>
      </c>
      <c r="C578" s="477" t="str">
        <f>IF(Tabla1[[#This Row],[Código_Actividad]]="","",'Formulario PPGR1'!#REF!)</f>
        <v/>
      </c>
      <c r="D578" s="477" t="str">
        <f>IF(Tabla1[[#This Row],[Código_Actividad]]="","",'Formulario PPGR1'!#REF!)</f>
        <v/>
      </c>
      <c r="E578" s="477" t="str">
        <f>IF(Tabla1[[#This Row],[Código_Actividad]]="","",'Formulario PPGR1'!#REF!)</f>
        <v/>
      </c>
      <c r="F578" s="477" t="str">
        <f>IF(Tabla1[[#This Row],[Código_Actividad]]="","",'Formulario PPGR1'!#REF!)</f>
        <v/>
      </c>
      <c r="G578" s="386"/>
      <c r="H578" s="418" t="str">
        <f>IFERROR(VLOOKUP(Tabla1[[#This Row],[Código_Actividad]],'Formulario PPGR2'!$H$7:$I$1048576,2,FALSE),"")</f>
        <v/>
      </c>
      <c r="I578" s="453" t="str">
        <f>IFERROR(VLOOKUP([12]!Tabla1[[#This Row],[Código_Actividad]],[12]!Tabla2[[Código]:[Total de Acciones ]],15,FALSE),"")</f>
        <v/>
      </c>
      <c r="J578" s="388"/>
      <c r="K578" s="451" t="str">
        <f>IFERROR(VLOOKUP($J578,[12]LSIns!$B$5:$C$45,2,FALSE),"")</f>
        <v/>
      </c>
      <c r="L578" s="543"/>
      <c r="M578" s="475" t="str">
        <f>IFERROR(VLOOKUP($L578,Insumos!$D$2:$G$518,2,FALSE),"")</f>
        <v/>
      </c>
      <c r="N578" s="545"/>
      <c r="O578" s="476" t="str">
        <f>IFERROR(VLOOKUP($L578,Insumos!$D$2:$G$518,3,FALSE),"")</f>
        <v/>
      </c>
      <c r="P578" s="476" t="e">
        <f>+Tabla1[[#This Row],[Precio Unitario]]*Tabla1[[#This Row],[Cantidad de Insumos]]</f>
        <v>#VALUE!</v>
      </c>
      <c r="Q578" s="476" t="str">
        <f>IFERROR(VLOOKUP($L578,Insumos!$D$2:$G$518,4,FALSE),"")</f>
        <v/>
      </c>
      <c r="R578" s="475"/>
    </row>
    <row r="579" spans="2:18" x14ac:dyDescent="0.25">
      <c r="B579" s="477" t="str">
        <f>IF(Tabla1[[#This Row],[Código_Actividad]]="","",CONCATENATE(Tabla1[[#This Row],[POA]],".",Tabla1[[#This Row],[SRS]],".",Tabla1[[#This Row],[AREA]],".",Tabla1[[#This Row],[TIPO]]))</f>
        <v/>
      </c>
      <c r="C579" s="477" t="str">
        <f>IF(Tabla1[[#This Row],[Código_Actividad]]="","",'Formulario PPGR1'!#REF!)</f>
        <v/>
      </c>
      <c r="D579" s="477" t="str">
        <f>IF(Tabla1[[#This Row],[Código_Actividad]]="","",'Formulario PPGR1'!#REF!)</f>
        <v/>
      </c>
      <c r="E579" s="477" t="str">
        <f>IF(Tabla1[[#This Row],[Código_Actividad]]="","",'Formulario PPGR1'!#REF!)</f>
        <v/>
      </c>
      <c r="F579" s="477" t="str">
        <f>IF(Tabla1[[#This Row],[Código_Actividad]]="","",'Formulario PPGR1'!#REF!)</f>
        <v/>
      </c>
      <c r="G579" s="386"/>
      <c r="H579" s="418" t="str">
        <f>IFERROR(VLOOKUP(Tabla1[[#This Row],[Código_Actividad]],'Formulario PPGR2'!$H$7:$I$1048576,2,FALSE),"")</f>
        <v/>
      </c>
      <c r="I579" s="453" t="str">
        <f>IFERROR(VLOOKUP([12]!Tabla1[[#This Row],[Código_Actividad]],[12]!Tabla2[[Código]:[Total de Acciones ]],15,FALSE),"")</f>
        <v/>
      </c>
      <c r="J579" s="388"/>
      <c r="K579" s="451" t="str">
        <f>IFERROR(VLOOKUP($J579,[12]LSIns!$B$5:$C$45,2,FALSE),"")</f>
        <v/>
      </c>
      <c r="L579" s="543"/>
      <c r="M579" s="475" t="str">
        <f>IFERROR(VLOOKUP($L579,Insumos!$D$2:$G$518,2,FALSE),"")</f>
        <v/>
      </c>
      <c r="N579" s="545"/>
      <c r="O579" s="476" t="str">
        <f>IFERROR(VLOOKUP($L579,Insumos!$D$2:$G$518,3,FALSE),"")</f>
        <v/>
      </c>
      <c r="P579" s="476" t="e">
        <f>+Tabla1[[#This Row],[Precio Unitario]]*Tabla1[[#This Row],[Cantidad de Insumos]]</f>
        <v>#VALUE!</v>
      </c>
      <c r="Q579" s="476" t="str">
        <f>IFERROR(VLOOKUP($L579,Insumos!$D$2:$G$518,4,FALSE),"")</f>
        <v/>
      </c>
      <c r="R579" s="475"/>
    </row>
    <row r="580" spans="2:18" x14ac:dyDescent="0.25">
      <c r="B580" s="477" t="str">
        <f>IF(Tabla1[[#This Row],[Código_Actividad]]="","",CONCATENATE(Tabla1[[#This Row],[POA]],".",Tabla1[[#This Row],[SRS]],".",Tabla1[[#This Row],[AREA]],".",Tabla1[[#This Row],[TIPO]]))</f>
        <v/>
      </c>
      <c r="C580" s="477" t="str">
        <f>IF(Tabla1[[#This Row],[Código_Actividad]]="","",'Formulario PPGR1'!#REF!)</f>
        <v/>
      </c>
      <c r="D580" s="477" t="str">
        <f>IF(Tabla1[[#This Row],[Código_Actividad]]="","",'Formulario PPGR1'!#REF!)</f>
        <v/>
      </c>
      <c r="E580" s="477" t="str">
        <f>IF(Tabla1[[#This Row],[Código_Actividad]]="","",'Formulario PPGR1'!#REF!)</f>
        <v/>
      </c>
      <c r="F580" s="477" t="str">
        <f>IF(Tabla1[[#This Row],[Código_Actividad]]="","",'Formulario PPGR1'!#REF!)</f>
        <v/>
      </c>
      <c r="G580" s="386"/>
      <c r="H580" s="418" t="str">
        <f>IFERROR(VLOOKUP(Tabla1[[#This Row],[Código_Actividad]],'Formulario PPGR2'!$H$7:$I$1048576,2,FALSE),"")</f>
        <v/>
      </c>
      <c r="I580" s="453" t="str">
        <f>IFERROR(VLOOKUP([12]!Tabla1[[#This Row],[Código_Actividad]],[12]!Tabla2[[Código]:[Total de Acciones ]],15,FALSE),"")</f>
        <v/>
      </c>
      <c r="J580" s="388"/>
      <c r="K580" s="451" t="str">
        <f>IFERROR(VLOOKUP($J580,[12]LSIns!$B$5:$C$45,2,FALSE),"")</f>
        <v/>
      </c>
      <c r="L580" s="543"/>
      <c r="M580" s="475" t="str">
        <f>IFERROR(VLOOKUP($L580,Insumos!$D$2:$G$518,2,FALSE),"")</f>
        <v/>
      </c>
      <c r="N580" s="545"/>
      <c r="O580" s="476" t="str">
        <f>IFERROR(VLOOKUP($L580,Insumos!$D$2:$G$518,3,FALSE),"")</f>
        <v/>
      </c>
      <c r="P580" s="476" t="e">
        <f>+Tabla1[[#This Row],[Precio Unitario]]*Tabla1[[#This Row],[Cantidad de Insumos]]</f>
        <v>#VALUE!</v>
      </c>
      <c r="Q580" s="476" t="str">
        <f>IFERROR(VLOOKUP($L580,Insumos!$D$2:$G$518,4,FALSE),"")</f>
        <v/>
      </c>
      <c r="R580" s="475"/>
    </row>
    <row r="581" spans="2:18" x14ac:dyDescent="0.25">
      <c r="B581" s="477" t="str">
        <f>IF(Tabla1[[#This Row],[Código_Actividad]]="","",CONCATENATE(Tabla1[[#This Row],[POA]],".",Tabla1[[#This Row],[SRS]],".",Tabla1[[#This Row],[AREA]],".",Tabla1[[#This Row],[TIPO]]))</f>
        <v/>
      </c>
      <c r="C581" s="477" t="str">
        <f>IF(Tabla1[[#This Row],[Código_Actividad]]="","",'Formulario PPGR1'!#REF!)</f>
        <v/>
      </c>
      <c r="D581" s="477" t="str">
        <f>IF(Tabla1[[#This Row],[Código_Actividad]]="","",'Formulario PPGR1'!#REF!)</f>
        <v/>
      </c>
      <c r="E581" s="477" t="str">
        <f>IF(Tabla1[[#This Row],[Código_Actividad]]="","",'Formulario PPGR1'!#REF!)</f>
        <v/>
      </c>
      <c r="F581" s="477" t="str">
        <f>IF(Tabla1[[#This Row],[Código_Actividad]]="","",'Formulario PPGR1'!#REF!)</f>
        <v/>
      </c>
      <c r="G581" s="386"/>
      <c r="H581" s="418" t="str">
        <f>IFERROR(VLOOKUP(Tabla1[[#This Row],[Código_Actividad]],'Formulario PPGR2'!$H$7:$I$1048576,2,FALSE),"")</f>
        <v/>
      </c>
      <c r="I581" s="453" t="str">
        <f>IFERROR(VLOOKUP([12]!Tabla1[[#This Row],[Código_Actividad]],[12]!Tabla2[[Código]:[Total de Acciones ]],15,FALSE),"")</f>
        <v/>
      </c>
      <c r="J581" s="388"/>
      <c r="K581" s="451" t="str">
        <f>IFERROR(VLOOKUP($J581,[12]LSIns!$B$5:$C$45,2,FALSE),"")</f>
        <v/>
      </c>
      <c r="L581" s="543"/>
      <c r="M581" s="475" t="str">
        <f>IFERROR(VLOOKUP($L581,Insumos!$D$2:$G$518,2,FALSE),"")</f>
        <v/>
      </c>
      <c r="N581" s="545"/>
      <c r="O581" s="476" t="str">
        <f>IFERROR(VLOOKUP($L581,Insumos!$D$2:$G$518,3,FALSE),"")</f>
        <v/>
      </c>
      <c r="P581" s="476" t="e">
        <f>+Tabla1[[#This Row],[Precio Unitario]]*Tabla1[[#This Row],[Cantidad de Insumos]]</f>
        <v>#VALUE!</v>
      </c>
      <c r="Q581" s="476" t="str">
        <f>IFERROR(VLOOKUP($L581,Insumos!$D$2:$G$518,4,FALSE),"")</f>
        <v/>
      </c>
      <c r="R581" s="475"/>
    </row>
    <row r="582" spans="2:18" x14ac:dyDescent="0.25">
      <c r="B582" s="477" t="str">
        <f>IF(Tabla1[[#This Row],[Código_Actividad]]="","",CONCATENATE(Tabla1[[#This Row],[POA]],".",Tabla1[[#This Row],[SRS]],".",Tabla1[[#This Row],[AREA]],".",Tabla1[[#This Row],[TIPO]]))</f>
        <v/>
      </c>
      <c r="C582" s="477" t="str">
        <f>IF(Tabla1[[#This Row],[Código_Actividad]]="","",'Formulario PPGR1'!#REF!)</f>
        <v/>
      </c>
      <c r="D582" s="477" t="str">
        <f>IF(Tabla1[[#This Row],[Código_Actividad]]="","",'Formulario PPGR1'!#REF!)</f>
        <v/>
      </c>
      <c r="E582" s="477" t="str">
        <f>IF(Tabla1[[#This Row],[Código_Actividad]]="","",'Formulario PPGR1'!#REF!)</f>
        <v/>
      </c>
      <c r="F582" s="477" t="str">
        <f>IF(Tabla1[[#This Row],[Código_Actividad]]="","",'Formulario PPGR1'!#REF!)</f>
        <v/>
      </c>
      <c r="G582" s="386"/>
      <c r="H582" s="418" t="str">
        <f>IFERROR(VLOOKUP(Tabla1[[#This Row],[Código_Actividad]],'Formulario PPGR2'!$H$7:$I$1048576,2,FALSE),"")</f>
        <v/>
      </c>
      <c r="I582" s="453" t="str">
        <f>IFERROR(VLOOKUP([12]!Tabla1[[#This Row],[Código_Actividad]],[12]!Tabla2[[Código]:[Total de Acciones ]],15,FALSE),"")</f>
        <v/>
      </c>
      <c r="J582" s="388"/>
      <c r="K582" s="451" t="str">
        <f>IFERROR(VLOOKUP($J582,[12]LSIns!$B$5:$C$45,2,FALSE),"")</f>
        <v/>
      </c>
      <c r="L582" s="543"/>
      <c r="M582" s="475" t="str">
        <f>IFERROR(VLOOKUP($L582,Insumos!$D$2:$G$518,2,FALSE),"")</f>
        <v/>
      </c>
      <c r="N582" s="545"/>
      <c r="O582" s="476" t="str">
        <f>IFERROR(VLOOKUP($L582,Insumos!$D$2:$G$518,3,FALSE),"")</f>
        <v/>
      </c>
      <c r="P582" s="476" t="e">
        <f>+Tabla1[[#This Row],[Precio Unitario]]*Tabla1[[#This Row],[Cantidad de Insumos]]</f>
        <v>#VALUE!</v>
      </c>
      <c r="Q582" s="476" t="str">
        <f>IFERROR(VLOOKUP($L582,Insumos!$D$2:$G$518,4,FALSE),"")</f>
        <v/>
      </c>
      <c r="R582" s="475"/>
    </row>
    <row r="583" spans="2:18" x14ac:dyDescent="0.25">
      <c r="B583" s="477" t="str">
        <f>IF(Tabla1[[#This Row],[Código_Actividad]]="","",CONCATENATE(Tabla1[[#This Row],[POA]],".",Tabla1[[#This Row],[SRS]],".",Tabla1[[#This Row],[AREA]],".",Tabla1[[#This Row],[TIPO]]))</f>
        <v/>
      </c>
      <c r="C583" s="477" t="str">
        <f>IF(Tabla1[[#This Row],[Código_Actividad]]="","",'Formulario PPGR1'!#REF!)</f>
        <v/>
      </c>
      <c r="D583" s="477" t="str">
        <f>IF(Tabla1[[#This Row],[Código_Actividad]]="","",'Formulario PPGR1'!#REF!)</f>
        <v/>
      </c>
      <c r="E583" s="477" t="str">
        <f>IF(Tabla1[[#This Row],[Código_Actividad]]="","",'Formulario PPGR1'!#REF!)</f>
        <v/>
      </c>
      <c r="F583" s="477" t="str">
        <f>IF(Tabla1[[#This Row],[Código_Actividad]]="","",'Formulario PPGR1'!#REF!)</f>
        <v/>
      </c>
      <c r="G583" s="386"/>
      <c r="H583" s="418" t="str">
        <f>IFERROR(VLOOKUP(Tabla1[[#This Row],[Código_Actividad]],'Formulario PPGR2'!$H$7:$I$1048576,2,FALSE),"")</f>
        <v/>
      </c>
      <c r="I583" s="453" t="str">
        <f>IFERROR(VLOOKUP([12]!Tabla1[[#This Row],[Código_Actividad]],[12]!Tabla2[[Código]:[Total de Acciones ]],15,FALSE),"")</f>
        <v/>
      </c>
      <c r="J583" s="388"/>
      <c r="K583" s="451" t="str">
        <f>IFERROR(VLOOKUP($J583,[12]LSIns!$B$5:$C$45,2,FALSE),"")</f>
        <v/>
      </c>
      <c r="L583" s="543"/>
      <c r="M583" s="475" t="str">
        <f>IFERROR(VLOOKUP($L583,Insumos!$D$2:$G$518,2,FALSE),"")</f>
        <v/>
      </c>
      <c r="N583" s="545"/>
      <c r="O583" s="476" t="str">
        <f>IFERROR(VLOOKUP($L583,Insumos!$D$2:$G$518,3,FALSE),"")</f>
        <v/>
      </c>
      <c r="P583" s="476" t="e">
        <f>+Tabla1[[#This Row],[Precio Unitario]]*Tabla1[[#This Row],[Cantidad de Insumos]]</f>
        <v>#VALUE!</v>
      </c>
      <c r="Q583" s="476" t="str">
        <f>IFERROR(VLOOKUP($L583,Insumos!$D$2:$G$518,4,FALSE),"")</f>
        <v/>
      </c>
      <c r="R583" s="475"/>
    </row>
    <row r="584" spans="2:18" x14ac:dyDescent="0.25">
      <c r="B584" s="477" t="str">
        <f>IF(Tabla1[[#This Row],[Código_Actividad]]="","",CONCATENATE(Tabla1[[#This Row],[POA]],".",Tabla1[[#This Row],[SRS]],".",Tabla1[[#This Row],[AREA]],".",Tabla1[[#This Row],[TIPO]]))</f>
        <v/>
      </c>
      <c r="C584" s="477" t="str">
        <f>IF(Tabla1[[#This Row],[Código_Actividad]]="","",'Formulario PPGR1'!#REF!)</f>
        <v/>
      </c>
      <c r="D584" s="477" t="str">
        <f>IF(Tabla1[[#This Row],[Código_Actividad]]="","",'Formulario PPGR1'!#REF!)</f>
        <v/>
      </c>
      <c r="E584" s="477" t="str">
        <f>IF(Tabla1[[#This Row],[Código_Actividad]]="","",'Formulario PPGR1'!#REF!)</f>
        <v/>
      </c>
      <c r="F584" s="477" t="str">
        <f>IF(Tabla1[[#This Row],[Código_Actividad]]="","",'Formulario PPGR1'!#REF!)</f>
        <v/>
      </c>
      <c r="G584" s="386"/>
      <c r="H584" s="418" t="str">
        <f>IFERROR(VLOOKUP(Tabla1[[#This Row],[Código_Actividad]],'Formulario PPGR2'!$H$7:$I$1048576,2,FALSE),"")</f>
        <v/>
      </c>
      <c r="I584" s="453" t="str">
        <f>IFERROR(VLOOKUP([12]!Tabla1[[#This Row],[Código_Actividad]],[12]!Tabla2[[Código]:[Total de Acciones ]],15,FALSE),"")</f>
        <v/>
      </c>
      <c r="J584" s="388"/>
      <c r="K584" s="451" t="str">
        <f>IFERROR(VLOOKUP($J584,[12]LSIns!$B$5:$C$45,2,FALSE),"")</f>
        <v/>
      </c>
      <c r="L584" s="543"/>
      <c r="M584" s="475" t="str">
        <f>IFERROR(VLOOKUP($L584,Insumos!$D$2:$G$518,2,FALSE),"")</f>
        <v/>
      </c>
      <c r="N584" s="545"/>
      <c r="O584" s="476" t="str">
        <f>IFERROR(VLOOKUP($L584,Insumos!$D$2:$G$518,3,FALSE),"")</f>
        <v/>
      </c>
      <c r="P584" s="476" t="e">
        <f>+Tabla1[[#This Row],[Precio Unitario]]*Tabla1[[#This Row],[Cantidad de Insumos]]</f>
        <v>#VALUE!</v>
      </c>
      <c r="Q584" s="476" t="str">
        <f>IFERROR(VLOOKUP($L584,Insumos!$D$2:$G$518,4,FALSE),"")</f>
        <v/>
      </c>
      <c r="R584" s="475"/>
    </row>
    <row r="585" spans="2:18" x14ac:dyDescent="0.25">
      <c r="B585" s="477" t="str">
        <f>IF(Tabla1[[#This Row],[Código_Actividad]]="","",CONCATENATE(Tabla1[[#This Row],[POA]],".",Tabla1[[#This Row],[SRS]],".",Tabla1[[#This Row],[AREA]],".",Tabla1[[#This Row],[TIPO]]))</f>
        <v/>
      </c>
      <c r="C585" s="477" t="str">
        <f>IF(Tabla1[[#This Row],[Código_Actividad]]="","",'Formulario PPGR1'!#REF!)</f>
        <v/>
      </c>
      <c r="D585" s="477" t="str">
        <f>IF(Tabla1[[#This Row],[Código_Actividad]]="","",'Formulario PPGR1'!#REF!)</f>
        <v/>
      </c>
      <c r="E585" s="477" t="str">
        <f>IF(Tabla1[[#This Row],[Código_Actividad]]="","",'Formulario PPGR1'!#REF!)</f>
        <v/>
      </c>
      <c r="F585" s="477" t="str">
        <f>IF(Tabla1[[#This Row],[Código_Actividad]]="","",'Formulario PPGR1'!#REF!)</f>
        <v/>
      </c>
      <c r="G585" s="386"/>
      <c r="H585" s="418" t="str">
        <f>IFERROR(VLOOKUP(Tabla1[[#This Row],[Código_Actividad]],'Formulario PPGR2'!$H$7:$I$1048576,2,FALSE),"")</f>
        <v/>
      </c>
      <c r="I585" s="453" t="str">
        <f>IFERROR(VLOOKUP([12]!Tabla1[[#This Row],[Código_Actividad]],[12]!Tabla2[[Código]:[Total de Acciones ]],15,FALSE),"")</f>
        <v/>
      </c>
      <c r="J585" s="388"/>
      <c r="K585" s="451" t="str">
        <f>IFERROR(VLOOKUP($J585,[12]LSIns!$B$5:$C$45,2,FALSE),"")</f>
        <v/>
      </c>
      <c r="L585" s="543"/>
      <c r="M585" s="475" t="str">
        <f>IFERROR(VLOOKUP($L585,Insumos!$D$2:$G$518,2,FALSE),"")</f>
        <v/>
      </c>
      <c r="N585" s="545"/>
      <c r="O585" s="476" t="str">
        <f>IFERROR(VLOOKUP($L585,Insumos!$D$2:$G$518,3,FALSE),"")</f>
        <v/>
      </c>
      <c r="P585" s="476" t="e">
        <f>+Tabla1[[#This Row],[Precio Unitario]]*Tabla1[[#This Row],[Cantidad de Insumos]]</f>
        <v>#VALUE!</v>
      </c>
      <c r="Q585" s="476" t="str">
        <f>IFERROR(VLOOKUP($L585,Insumos!$D$2:$G$518,4,FALSE),"")</f>
        <v/>
      </c>
      <c r="R585" s="475"/>
    </row>
    <row r="586" spans="2:18" x14ac:dyDescent="0.25">
      <c r="B586" s="477" t="str">
        <f>IF(Tabla1[[#This Row],[Código_Actividad]]="","",CONCATENATE(Tabla1[[#This Row],[POA]],".",Tabla1[[#This Row],[SRS]],".",Tabla1[[#This Row],[AREA]],".",Tabla1[[#This Row],[TIPO]]))</f>
        <v/>
      </c>
      <c r="C586" s="477" t="str">
        <f>IF(Tabla1[[#This Row],[Código_Actividad]]="","",'Formulario PPGR1'!#REF!)</f>
        <v/>
      </c>
      <c r="D586" s="477" t="str">
        <f>IF(Tabla1[[#This Row],[Código_Actividad]]="","",'Formulario PPGR1'!#REF!)</f>
        <v/>
      </c>
      <c r="E586" s="477" t="str">
        <f>IF(Tabla1[[#This Row],[Código_Actividad]]="","",'Formulario PPGR1'!#REF!)</f>
        <v/>
      </c>
      <c r="F586" s="477" t="str">
        <f>IF(Tabla1[[#This Row],[Código_Actividad]]="","",'Formulario PPGR1'!#REF!)</f>
        <v/>
      </c>
      <c r="G586" s="386"/>
      <c r="H586" s="418" t="str">
        <f>IFERROR(VLOOKUP(Tabla1[[#This Row],[Código_Actividad]],'Formulario PPGR2'!$H$7:$I$1048576,2,FALSE),"")</f>
        <v/>
      </c>
      <c r="I586" s="453" t="e">
        <f>IF(SUM([13]!Tabla2[[#This Row],[Ene]:[Dic]])=0,"",SUM([13]!Tabla2[[#This Row],[Ene]:[Dic]]))</f>
        <v>#REF!</v>
      </c>
      <c r="J586" s="388"/>
      <c r="K586" s="451" t="str">
        <f>IFERROR(VLOOKUP($J586,[13]LSIns!$B$5:$C$45,2,FALSE),"")</f>
        <v/>
      </c>
      <c r="L586" s="543"/>
      <c r="M586" s="475" t="str">
        <f>IFERROR(VLOOKUP($L586,Insumos!$D$2:$G$518,2,FALSE),"")</f>
        <v/>
      </c>
      <c r="N586" s="545"/>
      <c r="O586" s="476" t="str">
        <f>IFERROR(VLOOKUP($L586,Insumos!$D$2:$G$518,3,FALSE),"")</f>
        <v/>
      </c>
      <c r="P586" s="476" t="e">
        <f>+Tabla1[[#This Row],[Precio Unitario]]*Tabla1[[#This Row],[Cantidad de Insumos]]</f>
        <v>#VALUE!</v>
      </c>
      <c r="Q586" s="476" t="str">
        <f>IFERROR(VLOOKUP($L586,Insumos!$D$2:$G$518,4,FALSE),"")</f>
        <v/>
      </c>
      <c r="R586" s="475"/>
    </row>
    <row r="587" spans="2:18" x14ac:dyDescent="0.25">
      <c r="B587" s="477" t="str">
        <f>IF(Tabla1[[#This Row],[Código_Actividad]]="","",CONCATENATE(Tabla1[[#This Row],[POA]],".",Tabla1[[#This Row],[SRS]],".",Tabla1[[#This Row],[AREA]],".",Tabla1[[#This Row],[TIPO]]))</f>
        <v/>
      </c>
      <c r="C587" s="477" t="str">
        <f>IF(Tabla1[[#This Row],[Código_Actividad]]="","",'Formulario PPGR1'!#REF!)</f>
        <v/>
      </c>
      <c r="D587" s="477" t="str">
        <f>IF(Tabla1[[#This Row],[Código_Actividad]]="","",'Formulario PPGR1'!#REF!)</f>
        <v/>
      </c>
      <c r="E587" s="477" t="str">
        <f>IF(Tabla1[[#This Row],[Código_Actividad]]="","",'Formulario PPGR1'!#REF!)</f>
        <v/>
      </c>
      <c r="F587" s="477" t="str">
        <f>IF(Tabla1[[#This Row],[Código_Actividad]]="","",'Formulario PPGR1'!#REF!)</f>
        <v/>
      </c>
      <c r="G587" s="386"/>
      <c r="H587" s="418" t="str">
        <f>IFERROR(VLOOKUP(Tabla1[[#This Row],[Código_Actividad]],'Formulario PPGR2'!$H$7:$I$1048576,2,FALSE),"")</f>
        <v/>
      </c>
      <c r="I587" s="453" t="str">
        <f>IFERROR(VLOOKUP([5]!Tabla1[[#This Row],[Código_Actividad]],[5]!Tabla2[[Código]:[Total de Acciones ]],15,FALSE),"")</f>
        <v/>
      </c>
      <c r="J587" s="388"/>
      <c r="K587" s="451" t="str">
        <f>IFERROR(VLOOKUP($J587,[13]LSIns!$B$5:$C$45,2,FALSE),"")</f>
        <v/>
      </c>
      <c r="L587" s="543"/>
      <c r="M587" s="475" t="str">
        <f>IFERROR(VLOOKUP($L587,Insumos!$D$2:$G$518,2,FALSE),"")</f>
        <v/>
      </c>
      <c r="N587" s="545"/>
      <c r="O587" s="476" t="str">
        <f>IFERROR(VLOOKUP($L587,Insumos!$D$2:$G$518,3,FALSE),"")</f>
        <v/>
      </c>
      <c r="P587" s="476" t="e">
        <f>+Tabla1[[#This Row],[Precio Unitario]]*Tabla1[[#This Row],[Cantidad de Insumos]]</f>
        <v>#VALUE!</v>
      </c>
      <c r="Q587" s="476" t="str">
        <f>IFERROR(VLOOKUP($L587,Insumos!$D$2:$G$518,4,FALSE),"")</f>
        <v/>
      </c>
      <c r="R587" s="475"/>
    </row>
    <row r="588" spans="2:18" x14ac:dyDescent="0.25">
      <c r="B588" s="477" t="str">
        <f>IF(Tabla1[[#This Row],[Código_Actividad]]="","",CONCATENATE(Tabla1[[#This Row],[POA]],".",Tabla1[[#This Row],[SRS]],".",Tabla1[[#This Row],[AREA]],".",Tabla1[[#This Row],[TIPO]]))</f>
        <v/>
      </c>
      <c r="C588" s="477" t="str">
        <f>IF(Tabla1[[#This Row],[Código_Actividad]]="","",'Formulario PPGR1'!#REF!)</f>
        <v/>
      </c>
      <c r="D588" s="477" t="str">
        <f>IF(Tabla1[[#This Row],[Código_Actividad]]="","",'Formulario PPGR1'!#REF!)</f>
        <v/>
      </c>
      <c r="E588" s="477" t="str">
        <f>IF(Tabla1[[#This Row],[Código_Actividad]]="","",'Formulario PPGR1'!#REF!)</f>
        <v/>
      </c>
      <c r="F588" s="477" t="str">
        <f>IF(Tabla1[[#This Row],[Código_Actividad]]="","",'Formulario PPGR1'!#REF!)</f>
        <v/>
      </c>
      <c r="G588" s="386"/>
      <c r="H588" s="418" t="str">
        <f>IFERROR(VLOOKUP(Tabla1[[#This Row],[Código_Actividad]],'Formulario PPGR2'!$H$7:$I$1048576,2,FALSE),"")</f>
        <v/>
      </c>
      <c r="I588" s="453" t="str">
        <f>IFERROR(VLOOKUP([5]!Tabla1[[#This Row],[Código_Actividad]],[5]!Tabla2[[Código]:[Total de Acciones ]],15,FALSE),"")</f>
        <v/>
      </c>
      <c r="J588" s="388"/>
      <c r="K588" s="451" t="str">
        <f>IFERROR(VLOOKUP($J588,[13]LSIns!$B$5:$C$45,2,FALSE),"")</f>
        <v/>
      </c>
      <c r="L588" s="543"/>
      <c r="M588" s="475" t="str">
        <f>IFERROR(VLOOKUP($L588,Insumos!$D$2:$G$518,2,FALSE),"")</f>
        <v/>
      </c>
      <c r="N588" s="545"/>
      <c r="O588" s="476" t="str">
        <f>IFERROR(VLOOKUP($L588,Insumos!$D$2:$G$518,3,FALSE),"")</f>
        <v/>
      </c>
      <c r="P588" s="476" t="e">
        <f>+Tabla1[[#This Row],[Precio Unitario]]*Tabla1[[#This Row],[Cantidad de Insumos]]</f>
        <v>#VALUE!</v>
      </c>
      <c r="Q588" s="476" t="str">
        <f>IFERROR(VLOOKUP($L588,Insumos!$D$2:$G$518,4,FALSE),"")</f>
        <v/>
      </c>
      <c r="R588" s="475"/>
    </row>
    <row r="589" spans="2:18" x14ac:dyDescent="0.25">
      <c r="B589" s="477" t="str">
        <f>IF(Tabla1[[#This Row],[Código_Actividad]]="","",CONCATENATE(Tabla1[[#This Row],[POA]],".",Tabla1[[#This Row],[SRS]],".",Tabla1[[#This Row],[AREA]],".",Tabla1[[#This Row],[TIPO]]))</f>
        <v/>
      </c>
      <c r="C589" s="477" t="str">
        <f>IF(Tabla1[[#This Row],[Código_Actividad]]="","",'Formulario PPGR1'!#REF!)</f>
        <v/>
      </c>
      <c r="D589" s="477" t="str">
        <f>IF(Tabla1[[#This Row],[Código_Actividad]]="","",'Formulario PPGR1'!#REF!)</f>
        <v/>
      </c>
      <c r="E589" s="477" t="str">
        <f>IF(Tabla1[[#This Row],[Código_Actividad]]="","",'Formulario PPGR1'!#REF!)</f>
        <v/>
      </c>
      <c r="F589" s="477" t="str">
        <f>IF(Tabla1[[#This Row],[Código_Actividad]]="","",'Formulario PPGR1'!#REF!)</f>
        <v/>
      </c>
      <c r="G589" s="386"/>
      <c r="H589" s="418" t="str">
        <f>IFERROR(VLOOKUP(Tabla1[[#This Row],[Código_Actividad]],'Formulario PPGR2'!$H$7:$I$1048576,2,FALSE),"")</f>
        <v/>
      </c>
      <c r="I589" s="453" t="str">
        <f>IFERROR(VLOOKUP([5]!Tabla1[[#This Row],[Código_Actividad]],[5]!Tabla2[[Código]:[Total de Acciones ]],15,FALSE),"")</f>
        <v/>
      </c>
      <c r="J589" s="388"/>
      <c r="K589" s="451" t="str">
        <f>IFERROR(VLOOKUP($J589,[13]LSIns!$B$5:$C$45,2,FALSE),"")</f>
        <v/>
      </c>
      <c r="L589" s="543"/>
      <c r="M589" s="475" t="str">
        <f>IFERROR(VLOOKUP($L589,Insumos!$D$2:$G$518,2,FALSE),"")</f>
        <v/>
      </c>
      <c r="N589" s="545"/>
      <c r="O589" s="476" t="str">
        <f>IFERROR(VLOOKUP($L589,Insumos!$D$2:$G$518,3,FALSE),"")</f>
        <v/>
      </c>
      <c r="P589" s="476" t="e">
        <f>+Tabla1[[#This Row],[Precio Unitario]]*Tabla1[[#This Row],[Cantidad de Insumos]]</f>
        <v>#VALUE!</v>
      </c>
      <c r="Q589" s="476" t="str">
        <f>IFERROR(VLOOKUP($L589,Insumos!$D$2:$G$518,4,FALSE),"")</f>
        <v/>
      </c>
      <c r="R589" s="475"/>
    </row>
    <row r="590" spans="2:18" x14ac:dyDescent="0.25">
      <c r="B590" s="477" t="str">
        <f>IF(Tabla1[[#This Row],[Código_Actividad]]="","",CONCATENATE(Tabla1[[#This Row],[POA]],".",Tabla1[[#This Row],[SRS]],".",Tabla1[[#This Row],[AREA]],".",Tabla1[[#This Row],[TIPO]]))</f>
        <v/>
      </c>
      <c r="C590" s="477" t="str">
        <f>IF(Tabla1[[#This Row],[Código_Actividad]]="","",'Formulario PPGR1'!#REF!)</f>
        <v/>
      </c>
      <c r="D590" s="477" t="str">
        <f>IF(Tabla1[[#This Row],[Código_Actividad]]="","",'Formulario PPGR1'!#REF!)</f>
        <v/>
      </c>
      <c r="E590" s="477" t="str">
        <f>IF(Tabla1[[#This Row],[Código_Actividad]]="","",'Formulario PPGR1'!#REF!)</f>
        <v/>
      </c>
      <c r="F590" s="477" t="str">
        <f>IF(Tabla1[[#This Row],[Código_Actividad]]="","",'Formulario PPGR1'!#REF!)</f>
        <v/>
      </c>
      <c r="G590" s="386"/>
      <c r="H590" s="418" t="str">
        <f>IFERROR(VLOOKUP(Tabla1[[#This Row],[Código_Actividad]],'Formulario PPGR2'!$H$7:$I$1048576,2,FALSE),"")</f>
        <v/>
      </c>
      <c r="I590" s="453">
        <v>10</v>
      </c>
      <c r="J590" s="388"/>
      <c r="K590" s="451" t="str">
        <f>IFERROR(VLOOKUP($J590,[13]LSIns!$B$5:$C$45,2,FALSE),"")</f>
        <v/>
      </c>
      <c r="L590" s="543"/>
      <c r="M590" s="475" t="str">
        <f>IFERROR(VLOOKUP($L590,Insumos!$D$2:$G$518,2,FALSE),"")</f>
        <v/>
      </c>
      <c r="N590" s="545"/>
      <c r="O590" s="476" t="str">
        <f>IFERROR(VLOOKUP($L590,Insumos!$D$2:$G$518,3,FALSE),"")</f>
        <v/>
      </c>
      <c r="P590" s="476" t="e">
        <f>+Tabla1[[#This Row],[Precio Unitario]]*Tabla1[[#This Row],[Cantidad de Insumos]]</f>
        <v>#VALUE!</v>
      </c>
      <c r="Q590" s="476" t="str">
        <f>IFERROR(VLOOKUP($L590,Insumos!$D$2:$G$518,4,FALSE),"")</f>
        <v/>
      </c>
      <c r="R590" s="475"/>
    </row>
    <row r="591" spans="2:18" x14ac:dyDescent="0.25">
      <c r="B591" s="477" t="str">
        <f>IF(Tabla1[[#This Row],[Código_Actividad]]="","",CONCATENATE(Tabla1[[#This Row],[POA]],".",Tabla1[[#This Row],[SRS]],".",Tabla1[[#This Row],[AREA]],".",Tabla1[[#This Row],[TIPO]]))</f>
        <v/>
      </c>
      <c r="C591" s="477" t="str">
        <f>IF(Tabla1[[#This Row],[Código_Actividad]]="","",'Formulario PPGR1'!#REF!)</f>
        <v/>
      </c>
      <c r="D591" s="477" t="str">
        <f>IF(Tabla1[[#This Row],[Código_Actividad]]="","",'Formulario PPGR1'!#REF!)</f>
        <v/>
      </c>
      <c r="E591" s="477" t="str">
        <f>IF(Tabla1[[#This Row],[Código_Actividad]]="","",'Formulario PPGR1'!#REF!)</f>
        <v/>
      </c>
      <c r="F591" s="477" t="str">
        <f>IF(Tabla1[[#This Row],[Código_Actividad]]="","",'Formulario PPGR1'!#REF!)</f>
        <v/>
      </c>
      <c r="G591" s="386"/>
      <c r="H591" s="418" t="str">
        <f>IFERROR(VLOOKUP(Tabla1[[#This Row],[Código_Actividad]],'Formulario PPGR2'!$H$7:$I$1048576,2,FALSE),"")</f>
        <v/>
      </c>
      <c r="I591" s="453">
        <v>5</v>
      </c>
      <c r="J591" s="388"/>
      <c r="K591" s="451" t="str">
        <f>IFERROR(VLOOKUP($J591,[13]LSIns!$B$5:$C$45,2,FALSE),"")</f>
        <v/>
      </c>
      <c r="L591" s="543"/>
      <c r="M591" s="475" t="str">
        <f>IFERROR(VLOOKUP($L591,Insumos!$D$2:$G$518,2,FALSE),"")</f>
        <v/>
      </c>
      <c r="N591" s="545"/>
      <c r="O591" s="476" t="str">
        <f>IFERROR(VLOOKUP($L591,Insumos!$D$2:$G$518,3,FALSE),"")</f>
        <v/>
      </c>
      <c r="P591" s="476" t="e">
        <f>+Tabla1[[#This Row],[Precio Unitario]]*Tabla1[[#This Row],[Cantidad de Insumos]]</f>
        <v>#VALUE!</v>
      </c>
      <c r="Q591" s="476" t="str">
        <f>IFERROR(VLOOKUP($L591,Insumos!$D$2:$G$518,4,FALSE),"")</f>
        <v/>
      </c>
      <c r="R591" s="475"/>
    </row>
    <row r="592" spans="2:18" x14ac:dyDescent="0.25">
      <c r="B592" s="477" t="str">
        <f>IF(Tabla1[[#This Row],[Código_Actividad]]="","",CONCATENATE(Tabla1[[#This Row],[POA]],".",Tabla1[[#This Row],[SRS]],".",Tabla1[[#This Row],[AREA]],".",Tabla1[[#This Row],[TIPO]]))</f>
        <v/>
      </c>
      <c r="C592" s="477" t="str">
        <f>IF(Tabla1[[#This Row],[Código_Actividad]]="","",'Formulario PPGR1'!#REF!)</f>
        <v/>
      </c>
      <c r="D592" s="477" t="str">
        <f>IF(Tabla1[[#This Row],[Código_Actividad]]="","",'Formulario PPGR1'!#REF!)</f>
        <v/>
      </c>
      <c r="E592" s="477" t="str">
        <f>IF(Tabla1[[#This Row],[Código_Actividad]]="","",'Formulario PPGR1'!#REF!)</f>
        <v/>
      </c>
      <c r="F592" s="477" t="str">
        <f>IF(Tabla1[[#This Row],[Código_Actividad]]="","",'Formulario PPGR1'!#REF!)</f>
        <v/>
      </c>
      <c r="G592" s="386"/>
      <c r="H592" s="418" t="str">
        <f>IFERROR(VLOOKUP(Tabla1[[#This Row],[Código_Actividad]],'Formulario PPGR2'!$H$7:$I$1048576,2,FALSE),"")</f>
        <v/>
      </c>
      <c r="I592" s="453" t="str">
        <f>IFERROR(VLOOKUP([5]!Tabla1[[#This Row],[Código_Actividad]],[5]!Tabla2[[Código]:[Total de Acciones ]],15,FALSE),"")</f>
        <v/>
      </c>
      <c r="J592" s="388"/>
      <c r="K592" s="451" t="str">
        <f>IFERROR(VLOOKUP($J592,[13]LSIns!$B$5:$C$45,2,FALSE),"")</f>
        <v/>
      </c>
      <c r="L592" s="543"/>
      <c r="M592" s="475" t="str">
        <f>IFERROR(VLOOKUP($L592,Insumos!$D$2:$G$518,2,FALSE),"")</f>
        <v/>
      </c>
      <c r="N592" s="545"/>
      <c r="O592" s="476" t="str">
        <f>IFERROR(VLOOKUP($L592,Insumos!$D$2:$G$518,3,FALSE),"")</f>
        <v/>
      </c>
      <c r="P592" s="476" t="e">
        <f>+Tabla1[[#This Row],[Precio Unitario]]*Tabla1[[#This Row],[Cantidad de Insumos]]</f>
        <v>#VALUE!</v>
      </c>
      <c r="Q592" s="476" t="str">
        <f>IFERROR(VLOOKUP($L592,Insumos!$D$2:$G$518,4,FALSE),"")</f>
        <v/>
      </c>
      <c r="R592" s="475"/>
    </row>
    <row r="593" spans="2:18" x14ac:dyDescent="0.25">
      <c r="B593" s="477" t="str">
        <f>IF(Tabla1[[#This Row],[Código_Actividad]]="","",CONCATENATE(Tabla1[[#This Row],[POA]],".",Tabla1[[#This Row],[SRS]],".",Tabla1[[#This Row],[AREA]],".",Tabla1[[#This Row],[TIPO]]))</f>
        <v/>
      </c>
      <c r="C593" s="477" t="str">
        <f>IF(Tabla1[[#This Row],[Código_Actividad]]="","",'Formulario PPGR1'!#REF!)</f>
        <v/>
      </c>
      <c r="D593" s="477" t="str">
        <f>IF(Tabla1[[#This Row],[Código_Actividad]]="","",'Formulario PPGR1'!#REF!)</f>
        <v/>
      </c>
      <c r="E593" s="477" t="str">
        <f>IF(Tabla1[[#This Row],[Código_Actividad]]="","",'Formulario PPGR1'!#REF!)</f>
        <v/>
      </c>
      <c r="F593" s="477" t="str">
        <f>IF(Tabla1[[#This Row],[Código_Actividad]]="","",'Formulario PPGR1'!#REF!)</f>
        <v/>
      </c>
      <c r="G593" s="386"/>
      <c r="H593" s="418" t="str">
        <f>IFERROR(VLOOKUP(Tabla1[[#This Row],[Código_Actividad]],'Formulario PPGR2'!$H$7:$I$1048576,2,FALSE),"")</f>
        <v/>
      </c>
      <c r="I593" s="453">
        <v>7</v>
      </c>
      <c r="J593" s="388"/>
      <c r="K593" s="451" t="str">
        <f>IFERROR(VLOOKUP($J593,[13]LSIns!$B$5:$C$45,2,FALSE),"")</f>
        <v/>
      </c>
      <c r="L593" s="543"/>
      <c r="M593" s="475" t="str">
        <f>IFERROR(VLOOKUP($L593,Insumos!$D$2:$G$518,2,FALSE),"")</f>
        <v/>
      </c>
      <c r="N593" s="545"/>
      <c r="O593" s="476" t="str">
        <f>IFERROR(VLOOKUP($L593,Insumos!$D$2:$G$518,3,FALSE),"")</f>
        <v/>
      </c>
      <c r="P593" s="476" t="e">
        <f>+Tabla1[[#This Row],[Precio Unitario]]*Tabla1[[#This Row],[Cantidad de Insumos]]</f>
        <v>#VALUE!</v>
      </c>
      <c r="Q593" s="476" t="str">
        <f>IFERROR(VLOOKUP($L593,Insumos!$D$2:$G$518,4,FALSE),"")</f>
        <v/>
      </c>
      <c r="R593" s="475"/>
    </row>
    <row r="594" spans="2:18" x14ac:dyDescent="0.25">
      <c r="B594" s="477" t="str">
        <f>IF(Tabla1[[#This Row],[Código_Actividad]]="","",CONCATENATE(Tabla1[[#This Row],[POA]],".",Tabla1[[#This Row],[SRS]],".",Tabla1[[#This Row],[AREA]],".",Tabla1[[#This Row],[TIPO]]))</f>
        <v/>
      </c>
      <c r="C594" s="477" t="str">
        <f>IF(Tabla1[[#This Row],[Código_Actividad]]="","",'Formulario PPGR1'!#REF!)</f>
        <v/>
      </c>
      <c r="D594" s="477" t="str">
        <f>IF(Tabla1[[#This Row],[Código_Actividad]]="","",'Formulario PPGR1'!#REF!)</f>
        <v/>
      </c>
      <c r="E594" s="477" t="str">
        <f>IF(Tabla1[[#This Row],[Código_Actividad]]="","",'Formulario PPGR1'!#REF!)</f>
        <v/>
      </c>
      <c r="F594" s="477" t="str">
        <f>IF(Tabla1[[#This Row],[Código_Actividad]]="","",'Formulario PPGR1'!#REF!)</f>
        <v/>
      </c>
      <c r="G594" s="386"/>
      <c r="H594" s="418" t="str">
        <f>IFERROR(VLOOKUP(Tabla1[[#This Row],[Código_Actividad]],'Formulario PPGR2'!$H$7:$I$1048576,2,FALSE),"")</f>
        <v/>
      </c>
      <c r="I594" s="453" t="str">
        <f>IFERROR(VLOOKUP([5]!Tabla1[[#This Row],[Código_Actividad]],[5]!Tabla2[[Código]:[Total de Acciones ]],15,FALSE),"")</f>
        <v/>
      </c>
      <c r="J594" s="388"/>
      <c r="K594" s="451" t="str">
        <f>IFERROR(VLOOKUP($J594,[13]LSIns!$B$5:$C$45,2,FALSE),"")</f>
        <v/>
      </c>
      <c r="L594" s="543"/>
      <c r="M594" s="475" t="str">
        <f>IFERROR(VLOOKUP($L594,Insumos!$D$2:$G$518,2,FALSE),"")</f>
        <v/>
      </c>
      <c r="N594" s="545"/>
      <c r="O594" s="476" t="str">
        <f>IFERROR(VLOOKUP($L594,Insumos!$D$2:$G$518,3,FALSE),"")</f>
        <v/>
      </c>
      <c r="P594" s="476" t="e">
        <f>+Tabla1[[#This Row],[Precio Unitario]]*Tabla1[[#This Row],[Cantidad de Insumos]]</f>
        <v>#VALUE!</v>
      </c>
      <c r="Q594" s="476" t="str">
        <f>IFERROR(VLOOKUP($L594,Insumos!$D$2:$G$518,4,FALSE),"")</f>
        <v/>
      </c>
      <c r="R594" s="475"/>
    </row>
    <row r="595" spans="2:18" x14ac:dyDescent="0.25">
      <c r="B595" s="477" t="str">
        <f>IF(Tabla1[[#This Row],[Código_Actividad]]="","",CONCATENATE(Tabla1[[#This Row],[POA]],".",Tabla1[[#This Row],[SRS]],".",Tabla1[[#This Row],[AREA]],".",Tabla1[[#This Row],[TIPO]]))</f>
        <v/>
      </c>
      <c r="C595" s="477" t="str">
        <f>IF(Tabla1[[#This Row],[Código_Actividad]]="","",'Formulario PPGR1'!#REF!)</f>
        <v/>
      </c>
      <c r="D595" s="477" t="str">
        <f>IF(Tabla1[[#This Row],[Código_Actividad]]="","",'Formulario PPGR1'!#REF!)</f>
        <v/>
      </c>
      <c r="E595" s="477" t="str">
        <f>IF(Tabla1[[#This Row],[Código_Actividad]]="","",'Formulario PPGR1'!#REF!)</f>
        <v/>
      </c>
      <c r="F595" s="477" t="str">
        <f>IF(Tabla1[[#This Row],[Código_Actividad]]="","",'Formulario PPGR1'!#REF!)</f>
        <v/>
      </c>
      <c r="G595" s="386"/>
      <c r="H595" s="418" t="str">
        <f>IFERROR(VLOOKUP(Tabla1[[#This Row],[Código_Actividad]],'Formulario PPGR2'!$H$7:$I$1048576,2,FALSE),"")</f>
        <v/>
      </c>
      <c r="I595" s="453" t="e">
        <f>IF(SUM([13]!Tabla2[[#This Row],[Ene]:[Dic]])=0,"",SUM([13]!Tabla2[[#This Row],[Ene]:[Dic]]))</f>
        <v>#REF!</v>
      </c>
      <c r="J595" s="388"/>
      <c r="K595" s="451" t="str">
        <f>IFERROR(VLOOKUP($J595,[13]LSIns!$B$5:$C$45,2,FALSE),"")</f>
        <v/>
      </c>
      <c r="L595" s="543"/>
      <c r="M595" s="475" t="str">
        <f>IFERROR(VLOOKUP($L595,Insumos!$D$2:$G$518,2,FALSE),"")</f>
        <v/>
      </c>
      <c r="N595" s="545"/>
      <c r="O595" s="476" t="str">
        <f>IFERROR(VLOOKUP($L595,Insumos!$D$2:$G$518,3,FALSE),"")</f>
        <v/>
      </c>
      <c r="P595" s="476" t="e">
        <f>+Tabla1[[#This Row],[Precio Unitario]]*Tabla1[[#This Row],[Cantidad de Insumos]]</f>
        <v>#VALUE!</v>
      </c>
      <c r="Q595" s="476" t="str">
        <f>IFERROR(VLOOKUP($L595,Insumos!$D$2:$G$518,4,FALSE),"")</f>
        <v/>
      </c>
      <c r="R595" s="475"/>
    </row>
    <row r="596" spans="2:18" x14ac:dyDescent="0.25">
      <c r="B596" s="477" t="str">
        <f>IF(Tabla1[[#This Row],[Código_Actividad]]="","",CONCATENATE(Tabla1[[#This Row],[POA]],".",Tabla1[[#This Row],[SRS]],".",Tabla1[[#This Row],[AREA]],".",Tabla1[[#This Row],[TIPO]]))</f>
        <v/>
      </c>
      <c r="C596" s="477" t="str">
        <f>IF(Tabla1[[#This Row],[Código_Actividad]]="","",'Formulario PPGR1'!#REF!)</f>
        <v/>
      </c>
      <c r="D596" s="477" t="str">
        <f>IF(Tabla1[[#This Row],[Código_Actividad]]="","",'Formulario PPGR1'!#REF!)</f>
        <v/>
      </c>
      <c r="E596" s="477" t="str">
        <f>IF(Tabla1[[#This Row],[Código_Actividad]]="","",'Formulario PPGR1'!#REF!)</f>
        <v/>
      </c>
      <c r="F596" s="477" t="str">
        <f>IF(Tabla1[[#This Row],[Código_Actividad]]="","",'Formulario PPGR1'!#REF!)</f>
        <v/>
      </c>
      <c r="G596" s="386"/>
      <c r="H596" s="418" t="str">
        <f>IFERROR(VLOOKUP(Tabla1[[#This Row],[Código_Actividad]],'Formulario PPGR2'!$H$7:$I$1048576,2,FALSE),"")</f>
        <v/>
      </c>
      <c r="I596" s="453" t="str">
        <f>IFERROR(VLOOKUP([5]!Tabla1[[#This Row],[Código_Actividad]],[5]!Tabla2[[Código]:[Total de Acciones ]],15,FALSE),"")</f>
        <v/>
      </c>
      <c r="J596" s="388"/>
      <c r="K596" s="451" t="str">
        <f>IFERROR(VLOOKUP($J596,[13]LSIns!$B$5:$C$45,2,FALSE),"")</f>
        <v/>
      </c>
      <c r="L596" s="543"/>
      <c r="M596" s="475" t="str">
        <f>IFERROR(VLOOKUP($L596,Insumos!$D$2:$G$518,2,FALSE),"")</f>
        <v/>
      </c>
      <c r="N596" s="545"/>
      <c r="O596" s="476" t="str">
        <f>IFERROR(VLOOKUP($L596,Insumos!$D$2:$G$518,3,FALSE),"")</f>
        <v/>
      </c>
      <c r="P596" s="476" t="e">
        <f>+Tabla1[[#This Row],[Precio Unitario]]*Tabla1[[#This Row],[Cantidad de Insumos]]</f>
        <v>#VALUE!</v>
      </c>
      <c r="Q596" s="476" t="str">
        <f>IFERROR(VLOOKUP($L596,Insumos!$D$2:$G$518,4,FALSE),"")</f>
        <v/>
      </c>
      <c r="R596" s="475"/>
    </row>
    <row r="597" spans="2:18" x14ac:dyDescent="0.25">
      <c r="B597" s="477" t="str">
        <f>IF(Tabla1[[#This Row],[Código_Actividad]]="","",CONCATENATE(Tabla1[[#This Row],[POA]],".",Tabla1[[#This Row],[SRS]],".",Tabla1[[#This Row],[AREA]],".",Tabla1[[#This Row],[TIPO]]))</f>
        <v/>
      </c>
      <c r="C597" s="477" t="str">
        <f>IF(Tabla1[[#This Row],[Código_Actividad]]="","",'Formulario PPGR1'!#REF!)</f>
        <v/>
      </c>
      <c r="D597" s="477" t="str">
        <f>IF(Tabla1[[#This Row],[Código_Actividad]]="","",'Formulario PPGR1'!#REF!)</f>
        <v/>
      </c>
      <c r="E597" s="477" t="str">
        <f>IF(Tabla1[[#This Row],[Código_Actividad]]="","",'Formulario PPGR1'!#REF!)</f>
        <v/>
      </c>
      <c r="F597" s="477" t="str">
        <f>IF(Tabla1[[#This Row],[Código_Actividad]]="","",'Formulario PPGR1'!#REF!)</f>
        <v/>
      </c>
      <c r="G597" s="386"/>
      <c r="H597" s="418" t="str">
        <f>IFERROR(VLOOKUP(Tabla1[[#This Row],[Código_Actividad]],'Formulario PPGR2'!$H$7:$I$1048576,2,FALSE),"")</f>
        <v/>
      </c>
      <c r="I597" s="453" t="str">
        <f>IFERROR(VLOOKUP([5]!Tabla1[[#This Row],[Código_Actividad]],[5]!Tabla2[[Código]:[Total de Acciones ]],15,FALSE),"")</f>
        <v/>
      </c>
      <c r="J597" s="388"/>
      <c r="K597" s="451" t="str">
        <f>IFERROR(VLOOKUP($J597,[13]LSIns!$B$5:$C$45,2,FALSE),"")</f>
        <v/>
      </c>
      <c r="L597" s="543"/>
      <c r="M597" s="475" t="str">
        <f>IFERROR(VLOOKUP($L597,Insumos!$D$2:$G$518,2,FALSE),"")</f>
        <v/>
      </c>
      <c r="N597" s="545"/>
      <c r="O597" s="476" t="str">
        <f>IFERROR(VLOOKUP($L597,Insumos!$D$2:$G$518,3,FALSE),"")</f>
        <v/>
      </c>
      <c r="P597" s="476" t="e">
        <f>+Tabla1[[#This Row],[Precio Unitario]]*Tabla1[[#This Row],[Cantidad de Insumos]]</f>
        <v>#VALUE!</v>
      </c>
      <c r="Q597" s="476" t="str">
        <f>IFERROR(VLOOKUP($L597,Insumos!$D$2:$G$518,4,FALSE),"")</f>
        <v/>
      </c>
      <c r="R597" s="475"/>
    </row>
    <row r="598" spans="2:18" x14ac:dyDescent="0.25">
      <c r="B598" s="477" t="str">
        <f>IF(Tabla1[[#This Row],[Código_Actividad]]="","",CONCATENATE(Tabla1[[#This Row],[POA]],".",Tabla1[[#This Row],[SRS]],".",Tabla1[[#This Row],[AREA]],".",Tabla1[[#This Row],[TIPO]]))</f>
        <v/>
      </c>
      <c r="C598" s="477" t="str">
        <f>IF(Tabla1[[#This Row],[Código_Actividad]]="","",'Formulario PPGR1'!#REF!)</f>
        <v/>
      </c>
      <c r="D598" s="477" t="str">
        <f>IF(Tabla1[[#This Row],[Código_Actividad]]="","",'Formulario PPGR1'!#REF!)</f>
        <v/>
      </c>
      <c r="E598" s="477" t="str">
        <f>IF(Tabla1[[#This Row],[Código_Actividad]]="","",'Formulario PPGR1'!#REF!)</f>
        <v/>
      </c>
      <c r="F598" s="477" t="str">
        <f>IF(Tabla1[[#This Row],[Código_Actividad]]="","",'Formulario PPGR1'!#REF!)</f>
        <v/>
      </c>
      <c r="G598" s="386"/>
      <c r="H598" s="418" t="str">
        <f>IFERROR(VLOOKUP(Tabla1[[#This Row],[Código_Actividad]],'Formulario PPGR2'!$H$7:$I$1048576,2,FALSE),"")</f>
        <v/>
      </c>
      <c r="I598" s="453" t="str">
        <f>IFERROR(VLOOKUP([5]!Tabla1[[#This Row],[Código_Actividad]],[5]!Tabla2[[Código]:[Total de Acciones ]],15,FALSE),"")</f>
        <v/>
      </c>
      <c r="J598" s="388"/>
      <c r="K598" s="451" t="str">
        <f>IFERROR(VLOOKUP($J598,[13]LSIns!$B$5:$C$45,2,FALSE),"")</f>
        <v/>
      </c>
      <c r="L598" s="543"/>
      <c r="M598" s="475" t="str">
        <f>IFERROR(VLOOKUP($L598,Insumos!$D$2:$G$518,2,FALSE),"")</f>
        <v/>
      </c>
      <c r="N598" s="545"/>
      <c r="O598" s="476" t="str">
        <f>IFERROR(VLOOKUP($L598,Insumos!$D$2:$G$518,3,FALSE),"")</f>
        <v/>
      </c>
      <c r="P598" s="476" t="e">
        <f>+Tabla1[[#This Row],[Precio Unitario]]*Tabla1[[#This Row],[Cantidad de Insumos]]</f>
        <v>#VALUE!</v>
      </c>
      <c r="Q598" s="476" t="str">
        <f>IFERROR(VLOOKUP($L598,Insumos!$D$2:$G$518,4,FALSE),"")</f>
        <v/>
      </c>
      <c r="R598" s="475"/>
    </row>
    <row r="599" spans="2:18" x14ac:dyDescent="0.25">
      <c r="B599" s="477" t="str">
        <f>IF(Tabla1[[#This Row],[Código_Actividad]]="","",CONCATENATE(Tabla1[[#This Row],[POA]],".",Tabla1[[#This Row],[SRS]],".",Tabla1[[#This Row],[AREA]],".",Tabla1[[#This Row],[TIPO]]))</f>
        <v/>
      </c>
      <c r="C599" s="477" t="str">
        <f>IF(Tabla1[[#This Row],[Código_Actividad]]="","",'Formulario PPGR1'!#REF!)</f>
        <v/>
      </c>
      <c r="D599" s="477" t="str">
        <f>IF(Tabla1[[#This Row],[Código_Actividad]]="","",'Formulario PPGR1'!#REF!)</f>
        <v/>
      </c>
      <c r="E599" s="477" t="str">
        <f>IF(Tabla1[[#This Row],[Código_Actividad]]="","",'Formulario PPGR1'!#REF!)</f>
        <v/>
      </c>
      <c r="F599" s="477" t="str">
        <f>IF(Tabla1[[#This Row],[Código_Actividad]]="","",'Formulario PPGR1'!#REF!)</f>
        <v/>
      </c>
      <c r="G599" s="386"/>
      <c r="H599" s="418" t="str">
        <f>IFERROR(VLOOKUP(Tabla1[[#This Row],[Código_Actividad]],'Formulario PPGR2'!$H$7:$I$1048576,2,FALSE),"")</f>
        <v/>
      </c>
      <c r="I599" s="453" t="e">
        <f>IF(SUM([13]!Tabla2[[#This Row],[Ene]:[Dic]])=0,"",SUM([13]!Tabla2[[#This Row],[Ene]:[Dic]]))</f>
        <v>#REF!</v>
      </c>
      <c r="J599" s="388"/>
      <c r="K599" s="451" t="str">
        <f>IFERROR(VLOOKUP($J599,[13]LSIns!$B$5:$C$45,2,FALSE),"")</f>
        <v/>
      </c>
      <c r="L599" s="543"/>
      <c r="M599" s="475" t="str">
        <f>IFERROR(VLOOKUP($L599,Insumos!$D$2:$G$518,2,FALSE),"")</f>
        <v/>
      </c>
      <c r="N599" s="545"/>
      <c r="O599" s="476" t="str">
        <f>IFERROR(VLOOKUP($L599,Insumos!$D$2:$G$518,3,FALSE),"")</f>
        <v/>
      </c>
      <c r="P599" s="476" t="e">
        <f>+Tabla1[[#This Row],[Precio Unitario]]*Tabla1[[#This Row],[Cantidad de Insumos]]</f>
        <v>#VALUE!</v>
      </c>
      <c r="Q599" s="476" t="str">
        <f>IFERROR(VLOOKUP($L599,Insumos!$D$2:$G$518,4,FALSE),"")</f>
        <v/>
      </c>
      <c r="R599" s="475"/>
    </row>
    <row r="600" spans="2:18" x14ac:dyDescent="0.25">
      <c r="B600" s="477" t="str">
        <f>IF(Tabla1[[#This Row],[Código_Actividad]]="","",CONCATENATE(Tabla1[[#This Row],[POA]],".",Tabla1[[#This Row],[SRS]],".",Tabla1[[#This Row],[AREA]],".",Tabla1[[#This Row],[TIPO]]))</f>
        <v/>
      </c>
      <c r="C600" s="477" t="str">
        <f>IF(Tabla1[[#This Row],[Código_Actividad]]="","",'Formulario PPGR1'!#REF!)</f>
        <v/>
      </c>
      <c r="D600" s="477" t="str">
        <f>IF(Tabla1[[#This Row],[Código_Actividad]]="","",'Formulario PPGR1'!#REF!)</f>
        <v/>
      </c>
      <c r="E600" s="477" t="str">
        <f>IF(Tabla1[[#This Row],[Código_Actividad]]="","",'Formulario PPGR1'!#REF!)</f>
        <v/>
      </c>
      <c r="F600" s="477" t="str">
        <f>IF(Tabla1[[#This Row],[Código_Actividad]]="","",'Formulario PPGR1'!#REF!)</f>
        <v/>
      </c>
      <c r="G600" s="386"/>
      <c r="H600" s="418" t="str">
        <f>IFERROR(VLOOKUP(Tabla1[[#This Row],[Código_Actividad]],'Formulario PPGR2'!$H$7:$I$1048576,2,FALSE),"")</f>
        <v/>
      </c>
      <c r="I600" s="453" t="str">
        <f>IFERROR(VLOOKUP([5]!Tabla1[[#This Row],[Código_Actividad]],[5]!Tabla2[[Código]:[Total de Acciones ]],15,FALSE),"")</f>
        <v/>
      </c>
      <c r="J600" s="388"/>
      <c r="K600" s="451" t="str">
        <f>IFERROR(VLOOKUP($J600,[13]LSIns!$B$5:$C$45,2,FALSE),"")</f>
        <v/>
      </c>
      <c r="L600" s="543"/>
      <c r="M600" s="475" t="str">
        <f>IFERROR(VLOOKUP($L600,Insumos!$D$2:$G$518,2,FALSE),"")</f>
        <v/>
      </c>
      <c r="N600" s="545"/>
      <c r="O600" s="476" t="str">
        <f>IFERROR(VLOOKUP($L600,Insumos!$D$2:$G$518,3,FALSE),"")</f>
        <v/>
      </c>
      <c r="P600" s="476" t="e">
        <f>+Tabla1[[#This Row],[Precio Unitario]]*Tabla1[[#This Row],[Cantidad de Insumos]]</f>
        <v>#VALUE!</v>
      </c>
      <c r="Q600" s="476" t="str">
        <f>IFERROR(VLOOKUP($L600,Insumos!$D$2:$G$518,4,FALSE),"")</f>
        <v/>
      </c>
      <c r="R600" s="475"/>
    </row>
    <row r="601" spans="2:18" x14ac:dyDescent="0.25">
      <c r="B601" s="477" t="str">
        <f>IF(Tabla1[[#This Row],[Código_Actividad]]="","",CONCATENATE(Tabla1[[#This Row],[POA]],".",Tabla1[[#This Row],[SRS]],".",Tabla1[[#This Row],[AREA]],".",Tabla1[[#This Row],[TIPO]]))</f>
        <v/>
      </c>
      <c r="C601" s="477" t="str">
        <f>IF(Tabla1[[#This Row],[Código_Actividad]]="","",'Formulario PPGR1'!#REF!)</f>
        <v/>
      </c>
      <c r="D601" s="477" t="str">
        <f>IF(Tabla1[[#This Row],[Código_Actividad]]="","",'Formulario PPGR1'!#REF!)</f>
        <v/>
      </c>
      <c r="E601" s="477" t="str">
        <f>IF(Tabla1[[#This Row],[Código_Actividad]]="","",'Formulario PPGR1'!#REF!)</f>
        <v/>
      </c>
      <c r="F601" s="477" t="str">
        <f>IF(Tabla1[[#This Row],[Código_Actividad]]="","",'Formulario PPGR1'!#REF!)</f>
        <v/>
      </c>
      <c r="G601" s="386"/>
      <c r="H601" s="418" t="str">
        <f>IFERROR(VLOOKUP(Tabla1[[#This Row],[Código_Actividad]],'Formulario PPGR2'!$H$7:$I$1048576,2,FALSE),"")</f>
        <v/>
      </c>
      <c r="I601" s="453" t="str">
        <f>IFERROR(VLOOKUP([5]!Tabla1[[#This Row],[Código_Actividad]],[5]!Tabla2[[Código]:[Total de Acciones ]],15,FALSE),"")</f>
        <v/>
      </c>
      <c r="J601" s="388"/>
      <c r="K601" s="451" t="str">
        <f>IFERROR(VLOOKUP($J601,[13]LSIns!$B$5:$C$45,2,FALSE),"")</f>
        <v/>
      </c>
      <c r="L601" s="543"/>
      <c r="M601" s="475" t="str">
        <f>IFERROR(VLOOKUP($L601,Insumos!$D$2:$G$518,2,FALSE),"")</f>
        <v/>
      </c>
      <c r="N601" s="545"/>
      <c r="O601" s="476" t="str">
        <f>IFERROR(VLOOKUP($L601,Insumos!$D$2:$G$518,3,FALSE),"")</f>
        <v/>
      </c>
      <c r="P601" s="476" t="e">
        <f>+Tabla1[[#This Row],[Precio Unitario]]*Tabla1[[#This Row],[Cantidad de Insumos]]</f>
        <v>#VALUE!</v>
      </c>
      <c r="Q601" s="476" t="str">
        <f>IFERROR(VLOOKUP($L601,Insumos!$D$2:$G$518,4,FALSE),"")</f>
        <v/>
      </c>
      <c r="R601" s="475"/>
    </row>
    <row r="602" spans="2:18" x14ac:dyDescent="0.25">
      <c r="B602" s="477" t="str">
        <f>IF(Tabla1[[#This Row],[Código_Actividad]]="","",CONCATENATE(Tabla1[[#This Row],[POA]],".",Tabla1[[#This Row],[SRS]],".",Tabla1[[#This Row],[AREA]],".",Tabla1[[#This Row],[TIPO]]))</f>
        <v/>
      </c>
      <c r="C602" s="477" t="str">
        <f>IF(Tabla1[[#This Row],[Código_Actividad]]="","",'Formulario PPGR1'!#REF!)</f>
        <v/>
      </c>
      <c r="D602" s="477" t="str">
        <f>IF(Tabla1[[#This Row],[Código_Actividad]]="","",'Formulario PPGR1'!#REF!)</f>
        <v/>
      </c>
      <c r="E602" s="477" t="str">
        <f>IF(Tabla1[[#This Row],[Código_Actividad]]="","",'Formulario PPGR1'!#REF!)</f>
        <v/>
      </c>
      <c r="F602" s="477" t="str">
        <f>IF(Tabla1[[#This Row],[Código_Actividad]]="","",'Formulario PPGR1'!#REF!)</f>
        <v/>
      </c>
      <c r="G602" s="386"/>
      <c r="H602" s="418" t="str">
        <f>IFERROR(VLOOKUP(Tabla1[[#This Row],[Código_Actividad]],'Formulario PPGR2'!$H$7:$I$1048576,2,FALSE),"")</f>
        <v/>
      </c>
      <c r="I602" s="453" t="str">
        <f>IFERROR(VLOOKUP([5]!Tabla1[[#This Row],[Código_Actividad]],[5]!Tabla2[[Código]:[Total de Acciones ]],15,FALSE),"")</f>
        <v/>
      </c>
      <c r="J602" s="388"/>
      <c r="K602" s="451" t="str">
        <f>IFERROR(VLOOKUP($J602,[13]LSIns!$B$5:$C$45,2,FALSE),"")</f>
        <v/>
      </c>
      <c r="L602" s="543"/>
      <c r="M602" s="475" t="str">
        <f>IFERROR(VLOOKUP($L602,Insumos!$D$2:$G$518,2,FALSE),"")</f>
        <v/>
      </c>
      <c r="N602" s="545"/>
      <c r="O602" s="476" t="str">
        <f>IFERROR(VLOOKUP($L602,Insumos!$D$2:$G$518,3,FALSE),"")</f>
        <v/>
      </c>
      <c r="P602" s="476" t="e">
        <f>+Tabla1[[#This Row],[Precio Unitario]]*Tabla1[[#This Row],[Cantidad de Insumos]]</f>
        <v>#VALUE!</v>
      </c>
      <c r="Q602" s="476" t="str">
        <f>IFERROR(VLOOKUP($L602,Insumos!$D$2:$G$518,4,FALSE),"")</f>
        <v/>
      </c>
      <c r="R602" s="475"/>
    </row>
    <row r="603" spans="2:18" x14ac:dyDescent="0.25">
      <c r="B603" s="477" t="str">
        <f>IF(Tabla1[[#This Row],[Código_Actividad]]="","",CONCATENATE(Tabla1[[#This Row],[POA]],".",Tabla1[[#This Row],[SRS]],".",Tabla1[[#This Row],[AREA]],".",Tabla1[[#This Row],[TIPO]]))</f>
        <v/>
      </c>
      <c r="C603" s="477" t="str">
        <f>IF(Tabla1[[#This Row],[Código_Actividad]]="","",'Formulario PPGR1'!#REF!)</f>
        <v/>
      </c>
      <c r="D603" s="477" t="str">
        <f>IF(Tabla1[[#This Row],[Código_Actividad]]="","",'Formulario PPGR1'!#REF!)</f>
        <v/>
      </c>
      <c r="E603" s="477" t="str">
        <f>IF(Tabla1[[#This Row],[Código_Actividad]]="","",'Formulario PPGR1'!#REF!)</f>
        <v/>
      </c>
      <c r="F603" s="477" t="str">
        <f>IF(Tabla1[[#This Row],[Código_Actividad]]="","",'Formulario PPGR1'!#REF!)</f>
        <v/>
      </c>
      <c r="G603" s="386"/>
      <c r="H603" s="418" t="str">
        <f>IFERROR(VLOOKUP(Tabla1[[#This Row],[Código_Actividad]],'Formulario PPGR2'!$H$7:$I$1048576,2,FALSE),"")</f>
        <v/>
      </c>
      <c r="I603" s="453">
        <v>5</v>
      </c>
      <c r="J603" s="388"/>
      <c r="K603" s="451" t="str">
        <f>IFERROR(VLOOKUP($J603,[13]LSIns!$B$5:$C$45,2,FALSE),"")</f>
        <v/>
      </c>
      <c r="L603" s="543"/>
      <c r="M603" s="475" t="str">
        <f>IFERROR(VLOOKUP($L603,Insumos!$D$2:$G$518,2,FALSE),"")</f>
        <v/>
      </c>
      <c r="N603" s="545"/>
      <c r="O603" s="476" t="str">
        <f>IFERROR(VLOOKUP($L603,Insumos!$D$2:$G$518,3,FALSE),"")</f>
        <v/>
      </c>
      <c r="P603" s="476" t="e">
        <f>+Tabla1[[#This Row],[Precio Unitario]]*Tabla1[[#This Row],[Cantidad de Insumos]]</f>
        <v>#VALUE!</v>
      </c>
      <c r="Q603" s="476" t="str">
        <f>IFERROR(VLOOKUP($L603,Insumos!$D$2:$G$518,4,FALSE),"")</f>
        <v/>
      </c>
      <c r="R603" s="475"/>
    </row>
    <row r="604" spans="2:18" x14ac:dyDescent="0.25">
      <c r="B604" s="477" t="str">
        <f>IF(Tabla1[[#This Row],[Código_Actividad]]="","",CONCATENATE(Tabla1[[#This Row],[POA]],".",Tabla1[[#This Row],[SRS]],".",Tabla1[[#This Row],[AREA]],".",Tabla1[[#This Row],[TIPO]]))</f>
        <v/>
      </c>
      <c r="C604" s="477" t="str">
        <f>IF(Tabla1[[#This Row],[Código_Actividad]]="","",'Formulario PPGR1'!#REF!)</f>
        <v/>
      </c>
      <c r="D604" s="477" t="str">
        <f>IF(Tabla1[[#This Row],[Código_Actividad]]="","",'Formulario PPGR1'!#REF!)</f>
        <v/>
      </c>
      <c r="E604" s="477" t="str">
        <f>IF(Tabla1[[#This Row],[Código_Actividad]]="","",'Formulario PPGR1'!#REF!)</f>
        <v/>
      </c>
      <c r="F604" s="477" t="str">
        <f>IF(Tabla1[[#This Row],[Código_Actividad]]="","",'Formulario PPGR1'!#REF!)</f>
        <v/>
      </c>
      <c r="G604" s="386"/>
      <c r="H604" s="418" t="str">
        <f>IFERROR(VLOOKUP(Tabla1[[#This Row],[Código_Actividad]],'Formulario PPGR2'!$H$7:$I$1048576,2,FALSE),"")</f>
        <v/>
      </c>
      <c r="I604" s="453">
        <v>6</v>
      </c>
      <c r="J604" s="388"/>
      <c r="K604" s="451" t="str">
        <f>IFERROR(VLOOKUP($J604,[13]LSIns!$B$5:$C$45,2,FALSE),"")</f>
        <v/>
      </c>
      <c r="L604" s="543"/>
      <c r="M604" s="475" t="str">
        <f>IFERROR(VLOOKUP($L604,Insumos!$D$2:$G$518,2,FALSE),"")</f>
        <v/>
      </c>
      <c r="N604" s="545"/>
      <c r="O604" s="476" t="str">
        <f>IFERROR(VLOOKUP($L604,Insumos!$D$2:$G$518,3,FALSE),"")</f>
        <v/>
      </c>
      <c r="P604" s="476" t="e">
        <f>+Tabla1[[#This Row],[Precio Unitario]]*Tabla1[[#This Row],[Cantidad de Insumos]]</f>
        <v>#VALUE!</v>
      </c>
      <c r="Q604" s="476" t="str">
        <f>IFERROR(VLOOKUP($L604,Insumos!$D$2:$G$518,4,FALSE),"")</f>
        <v/>
      </c>
      <c r="R604" s="475"/>
    </row>
    <row r="605" spans="2:18" x14ac:dyDescent="0.25">
      <c r="B605" s="477" t="str">
        <f>IF(Tabla1[[#This Row],[Código_Actividad]]="","",CONCATENATE(Tabla1[[#This Row],[POA]],".",Tabla1[[#This Row],[SRS]],".",Tabla1[[#This Row],[AREA]],".",Tabla1[[#This Row],[TIPO]]))</f>
        <v/>
      </c>
      <c r="C605" s="477" t="str">
        <f>IF(Tabla1[[#This Row],[Código_Actividad]]="","",'Formulario PPGR1'!#REF!)</f>
        <v/>
      </c>
      <c r="D605" s="477" t="str">
        <f>IF(Tabla1[[#This Row],[Código_Actividad]]="","",'Formulario PPGR1'!#REF!)</f>
        <v/>
      </c>
      <c r="E605" s="477" t="str">
        <f>IF(Tabla1[[#This Row],[Código_Actividad]]="","",'Formulario PPGR1'!#REF!)</f>
        <v/>
      </c>
      <c r="F605" s="477" t="str">
        <f>IF(Tabla1[[#This Row],[Código_Actividad]]="","",'Formulario PPGR1'!#REF!)</f>
        <v/>
      </c>
      <c r="G605" s="386"/>
      <c r="H605" s="418" t="str">
        <f>IFERROR(VLOOKUP(Tabla1[[#This Row],[Código_Actividad]],'Formulario PPGR2'!$H$7:$I$1048576,2,FALSE),"")</f>
        <v/>
      </c>
      <c r="I605" s="453">
        <v>3</v>
      </c>
      <c r="J605" s="388"/>
      <c r="K605" s="451" t="str">
        <f>IFERROR(VLOOKUP($J606,[13]LSIns!$B$5:$C$45,2,FALSE),"")</f>
        <v/>
      </c>
      <c r="L605" s="543"/>
      <c r="M605" s="475" t="str">
        <f>IFERROR(VLOOKUP($L605,Insumos!$D$2:$G$518,2,FALSE),"")</f>
        <v/>
      </c>
      <c r="N605" s="545"/>
      <c r="O605" s="476" t="str">
        <f>IFERROR(VLOOKUP($L605,Insumos!$D$2:$G$518,3,FALSE),"")</f>
        <v/>
      </c>
      <c r="P605" s="476" t="e">
        <f>+Tabla1[[#This Row],[Precio Unitario]]*Tabla1[[#This Row],[Cantidad de Insumos]]</f>
        <v>#VALUE!</v>
      </c>
      <c r="Q605" s="476" t="str">
        <f>IFERROR(VLOOKUP($L605,Insumos!$D$2:$G$518,4,FALSE),"")</f>
        <v/>
      </c>
      <c r="R605" s="475"/>
    </row>
    <row r="606" spans="2:18" x14ac:dyDescent="0.25">
      <c r="B606" s="477" t="str">
        <f>IF(Tabla1[[#This Row],[Código_Actividad]]="","",CONCATENATE(Tabla1[[#This Row],[POA]],".",Tabla1[[#This Row],[SRS]],".",Tabla1[[#This Row],[AREA]],".",Tabla1[[#This Row],[TIPO]]))</f>
        <v/>
      </c>
      <c r="C606" s="477" t="str">
        <f>IF(Tabla1[[#This Row],[Código_Actividad]]="","",'Formulario PPGR1'!#REF!)</f>
        <v/>
      </c>
      <c r="D606" s="477" t="str">
        <f>IF(Tabla1[[#This Row],[Código_Actividad]]="","",'Formulario PPGR1'!#REF!)</f>
        <v/>
      </c>
      <c r="E606" s="477" t="str">
        <f>IF(Tabla1[[#This Row],[Código_Actividad]]="","",'Formulario PPGR1'!#REF!)</f>
        <v/>
      </c>
      <c r="F606" s="477" t="str">
        <f>IF(Tabla1[[#This Row],[Código_Actividad]]="","",'Formulario PPGR1'!#REF!)</f>
        <v/>
      </c>
      <c r="G606" s="386"/>
      <c r="H606" s="418" t="str">
        <f>IFERROR(VLOOKUP(Tabla1[[#This Row],[Código_Actividad]],'Formulario PPGR2'!$H$7:$I$1048576,2,FALSE),"")</f>
        <v/>
      </c>
      <c r="I606" s="453" t="str">
        <f>IFERROR(VLOOKUP([5]!Tabla1[[#This Row],[Código_Actividad]],[5]!Tabla2[[Código]:[Total de Acciones ]],15,FALSE),"")</f>
        <v/>
      </c>
      <c r="J606" s="388"/>
      <c r="K606" s="451" t="str">
        <f>IFERROR(VLOOKUP($J607,[13]LSIns!$B$5:$C$45,2,FALSE),"")</f>
        <v/>
      </c>
      <c r="L606" s="543"/>
      <c r="M606" s="475" t="str">
        <f>IFERROR(VLOOKUP($L606,Insumos!$D$2:$G$518,2,FALSE),"")</f>
        <v/>
      </c>
      <c r="N606" s="545"/>
      <c r="O606" s="476" t="str">
        <f>IFERROR(VLOOKUP($L606,Insumos!$D$2:$G$518,3,FALSE),"")</f>
        <v/>
      </c>
      <c r="P606" s="476" t="e">
        <f>+Tabla1[[#This Row],[Precio Unitario]]*Tabla1[[#This Row],[Cantidad de Insumos]]</f>
        <v>#VALUE!</v>
      </c>
      <c r="Q606" s="476" t="str">
        <f>IFERROR(VLOOKUP($L606,Insumos!$D$2:$G$518,4,FALSE),"")</f>
        <v/>
      </c>
      <c r="R606" s="475"/>
    </row>
    <row r="607" spans="2:18" x14ac:dyDescent="0.25">
      <c r="B607" s="477" t="str">
        <f>IF(Tabla1[[#This Row],[Código_Actividad]]="","",CONCATENATE(Tabla1[[#This Row],[POA]],".",Tabla1[[#This Row],[SRS]],".",Tabla1[[#This Row],[AREA]],".",Tabla1[[#This Row],[TIPO]]))</f>
        <v/>
      </c>
      <c r="C607" s="477" t="str">
        <f>IF(Tabla1[[#This Row],[Código_Actividad]]="","",'Formulario PPGR1'!#REF!)</f>
        <v/>
      </c>
      <c r="D607" s="477" t="str">
        <f>IF(Tabla1[[#This Row],[Código_Actividad]]="","",'Formulario PPGR1'!#REF!)</f>
        <v/>
      </c>
      <c r="E607" s="477" t="str">
        <f>IF(Tabla1[[#This Row],[Código_Actividad]]="","",'Formulario PPGR1'!#REF!)</f>
        <v/>
      </c>
      <c r="F607" s="477" t="str">
        <f>IF(Tabla1[[#This Row],[Código_Actividad]]="","",'Formulario PPGR1'!#REF!)</f>
        <v/>
      </c>
      <c r="G607" s="386"/>
      <c r="H607" s="418" t="str">
        <f>IFERROR(VLOOKUP(Tabla1[[#This Row],[Código_Actividad]],'Formulario PPGR2'!$H$7:$I$1048576,2,FALSE),"")</f>
        <v/>
      </c>
      <c r="I607" s="453" t="str">
        <f>IFERROR(VLOOKUP([5]!Tabla1[[#This Row],[Código_Actividad]],[5]!Tabla2[[Código]:[Total de Acciones ]],15,FALSE),"")</f>
        <v/>
      </c>
      <c r="J607" s="388"/>
      <c r="K607" s="451" t="str">
        <f>IFERROR(VLOOKUP($J608,[13]LSIns!$B$5:$C$45,2,FALSE),"")</f>
        <v/>
      </c>
      <c r="L607" s="543"/>
      <c r="M607" s="475" t="str">
        <f>IFERROR(VLOOKUP($L607,Insumos!$D$2:$G$518,2,FALSE),"")</f>
        <v/>
      </c>
      <c r="N607" s="545"/>
      <c r="O607" s="476" t="str">
        <f>IFERROR(VLOOKUP($L607,Insumos!$D$2:$G$518,3,FALSE),"")</f>
        <v/>
      </c>
      <c r="P607" s="476" t="e">
        <f>+Tabla1[[#This Row],[Precio Unitario]]*Tabla1[[#This Row],[Cantidad de Insumos]]</f>
        <v>#VALUE!</v>
      </c>
      <c r="Q607" s="476" t="str">
        <f>IFERROR(VLOOKUP($L607,Insumos!$D$2:$G$518,4,FALSE),"")</f>
        <v/>
      </c>
      <c r="R607" s="475"/>
    </row>
    <row r="608" spans="2:18" x14ac:dyDescent="0.25">
      <c r="B608" s="477" t="str">
        <f>IF(Tabla1[[#This Row],[Código_Actividad]]="","",CONCATENATE(Tabla1[[#This Row],[POA]],".",Tabla1[[#This Row],[SRS]],".",Tabla1[[#This Row],[AREA]],".",Tabla1[[#This Row],[TIPO]]))</f>
        <v/>
      </c>
      <c r="C608" s="477" t="str">
        <f>IF(Tabla1[[#This Row],[Código_Actividad]]="","",'Formulario PPGR1'!#REF!)</f>
        <v/>
      </c>
      <c r="D608" s="477" t="str">
        <f>IF(Tabla1[[#This Row],[Código_Actividad]]="","",'Formulario PPGR1'!#REF!)</f>
        <v/>
      </c>
      <c r="E608" s="477" t="str">
        <f>IF(Tabla1[[#This Row],[Código_Actividad]]="","",'Formulario PPGR1'!#REF!)</f>
        <v/>
      </c>
      <c r="F608" s="477" t="str">
        <f>IF(Tabla1[[#This Row],[Código_Actividad]]="","",'Formulario PPGR1'!#REF!)</f>
        <v/>
      </c>
      <c r="G608" s="386"/>
      <c r="H608" s="418" t="str">
        <f>IFERROR(VLOOKUP(Tabla1[[#This Row],[Código_Actividad]],'Formulario PPGR2'!$H$7:$I$1048576,2,FALSE),"")</f>
        <v/>
      </c>
      <c r="I608" s="453" t="str">
        <f>IFERROR(VLOOKUP([5]!Tabla1[[#This Row],[Código_Actividad]],[5]!Tabla2[[Código]:[Total de Acciones ]],15,FALSE),"")</f>
        <v/>
      </c>
      <c r="J608" s="388"/>
      <c r="K608" s="451" t="str">
        <f>IFERROR(VLOOKUP(#REF!,[13]LSIns!$B$5:$C$45,2,FALSE),"")</f>
        <v/>
      </c>
      <c r="L608" s="543"/>
      <c r="M608" s="475" t="str">
        <f>IFERROR(VLOOKUP($L608,Insumos!$D$2:$G$518,2,FALSE),"")</f>
        <v/>
      </c>
      <c r="N608" s="545"/>
      <c r="O608" s="476" t="str">
        <f>IFERROR(VLOOKUP($L608,Insumos!$D$2:$G$518,3,FALSE),"")</f>
        <v/>
      </c>
      <c r="P608" s="476" t="e">
        <f>+Tabla1[[#This Row],[Precio Unitario]]*Tabla1[[#This Row],[Cantidad de Insumos]]</f>
        <v>#VALUE!</v>
      </c>
      <c r="Q608" s="476" t="str">
        <f>IFERROR(VLOOKUP($L608,Insumos!$D$2:$G$518,4,FALSE),"")</f>
        <v/>
      </c>
      <c r="R608" s="475"/>
    </row>
    <row r="609" spans="2:18" x14ac:dyDescent="0.25">
      <c r="B609" s="477" t="str">
        <f>IF(Tabla1[[#This Row],[Código_Actividad]]="","",CONCATENATE(Tabla1[[#This Row],[POA]],".",Tabla1[[#This Row],[SRS]],".",Tabla1[[#This Row],[AREA]],".",Tabla1[[#This Row],[TIPO]]))</f>
        <v/>
      </c>
      <c r="C609" s="477" t="str">
        <f>IF(Tabla1[[#This Row],[Código_Actividad]]="","",'Formulario PPGR1'!#REF!)</f>
        <v/>
      </c>
      <c r="D609" s="477" t="str">
        <f>IF(Tabla1[[#This Row],[Código_Actividad]]="","",'Formulario PPGR1'!#REF!)</f>
        <v/>
      </c>
      <c r="E609" s="477" t="str">
        <f>IF(Tabla1[[#This Row],[Código_Actividad]]="","",'Formulario PPGR1'!#REF!)</f>
        <v/>
      </c>
      <c r="F609" s="477" t="str">
        <f>IF(Tabla1[[#This Row],[Código_Actividad]]="","",'Formulario PPGR1'!#REF!)</f>
        <v/>
      </c>
      <c r="G609" s="386"/>
      <c r="H609" s="418" t="str">
        <f>IFERROR(VLOOKUP(Tabla1[[#This Row],[Código_Actividad]],'Formulario PPGR2'!$H$7:$I$1048576,2,FALSE),"")</f>
        <v/>
      </c>
      <c r="I609" s="453">
        <v>3</v>
      </c>
      <c r="J609" s="388"/>
      <c r="K609" s="451" t="str">
        <f>IFERROR(VLOOKUP($J609,[13]LSIns!$B$5:$C$45,2,FALSE),"")</f>
        <v/>
      </c>
      <c r="L609" s="543"/>
      <c r="M609" s="475" t="str">
        <f>IFERROR(VLOOKUP($L609,Insumos!$D$2:$G$518,2,FALSE),"")</f>
        <v/>
      </c>
      <c r="N609" s="545"/>
      <c r="O609" s="476" t="str">
        <f>IFERROR(VLOOKUP($L609,Insumos!$D$2:$G$518,3,FALSE),"")</f>
        <v/>
      </c>
      <c r="P609" s="476" t="e">
        <f>+Tabla1[[#This Row],[Precio Unitario]]*Tabla1[[#This Row],[Cantidad de Insumos]]</f>
        <v>#VALUE!</v>
      </c>
      <c r="Q609" s="476" t="str">
        <f>IFERROR(VLOOKUP($L609,Insumos!$D$2:$G$518,4,FALSE),"")</f>
        <v/>
      </c>
      <c r="R609" s="475"/>
    </row>
    <row r="610" spans="2:18" x14ac:dyDescent="0.25">
      <c r="B610" s="477" t="str">
        <f>IF(Tabla1[[#This Row],[Código_Actividad]]="","",CONCATENATE(Tabla1[[#This Row],[POA]],".",Tabla1[[#This Row],[SRS]],".",Tabla1[[#This Row],[AREA]],".",Tabla1[[#This Row],[TIPO]]))</f>
        <v/>
      </c>
      <c r="C610" s="477" t="str">
        <f>IF(Tabla1[[#This Row],[Código_Actividad]]="","",'Formulario PPGR1'!#REF!)</f>
        <v/>
      </c>
      <c r="D610" s="477" t="str">
        <f>IF(Tabla1[[#This Row],[Código_Actividad]]="","",'Formulario PPGR1'!#REF!)</f>
        <v/>
      </c>
      <c r="E610" s="477" t="str">
        <f>IF(Tabla1[[#This Row],[Código_Actividad]]="","",'Formulario PPGR1'!#REF!)</f>
        <v/>
      </c>
      <c r="F610" s="477" t="str">
        <f>IF(Tabla1[[#This Row],[Código_Actividad]]="","",'Formulario PPGR1'!#REF!)</f>
        <v/>
      </c>
      <c r="G610" s="386"/>
      <c r="H610" s="418" t="str">
        <f>IFERROR(VLOOKUP(Tabla1[[#This Row],[Código_Actividad]],'Formulario PPGR2'!$H$7:$I$1048576,2,FALSE),"")</f>
        <v/>
      </c>
      <c r="I610" s="453" t="str">
        <f>IFERROR(VLOOKUP([5]!Tabla1[[#This Row],[Código_Actividad]],[5]!Tabla2[[Código]:[Total de Acciones ]],15,FALSE),"")</f>
        <v/>
      </c>
      <c r="J610" s="388"/>
      <c r="K610" s="451" t="str">
        <f>IFERROR(VLOOKUP($J610,[13]LSIns!$B$5:$C$45,2,FALSE),"")</f>
        <v/>
      </c>
      <c r="L610" s="543"/>
      <c r="M610" s="475" t="str">
        <f>IFERROR(VLOOKUP($L610,Insumos!$D$2:$G$518,2,FALSE),"")</f>
        <v/>
      </c>
      <c r="N610" s="545"/>
      <c r="O610" s="476" t="str">
        <f>IFERROR(VLOOKUP($L610,Insumos!$D$2:$G$518,3,FALSE),"")</f>
        <v/>
      </c>
      <c r="P610" s="476" t="e">
        <f>+Tabla1[[#This Row],[Precio Unitario]]*Tabla1[[#This Row],[Cantidad de Insumos]]</f>
        <v>#VALUE!</v>
      </c>
      <c r="Q610" s="476" t="str">
        <f>IFERROR(VLOOKUP($L610,Insumos!$D$2:$G$518,4,FALSE),"")</f>
        <v/>
      </c>
      <c r="R610" s="475"/>
    </row>
    <row r="611" spans="2:18" x14ac:dyDescent="0.25">
      <c r="B611" s="477" t="str">
        <f>IF(Tabla1[[#This Row],[Código_Actividad]]="","",CONCATENATE(Tabla1[[#This Row],[POA]],".",Tabla1[[#This Row],[SRS]],".",Tabla1[[#This Row],[AREA]],".",Tabla1[[#This Row],[TIPO]]))</f>
        <v/>
      </c>
      <c r="C611" s="477" t="str">
        <f>IF(Tabla1[[#This Row],[Código_Actividad]]="","",'Formulario PPGR1'!#REF!)</f>
        <v/>
      </c>
      <c r="D611" s="477" t="str">
        <f>IF(Tabla1[[#This Row],[Código_Actividad]]="","",'Formulario PPGR1'!#REF!)</f>
        <v/>
      </c>
      <c r="E611" s="477" t="str">
        <f>IF(Tabla1[[#This Row],[Código_Actividad]]="","",'Formulario PPGR1'!#REF!)</f>
        <v/>
      </c>
      <c r="F611" s="477" t="str">
        <f>IF(Tabla1[[#This Row],[Código_Actividad]]="","",'Formulario PPGR1'!#REF!)</f>
        <v/>
      </c>
      <c r="G611" s="386"/>
      <c r="H611" s="418" t="str">
        <f>IFERROR(VLOOKUP(Tabla1[[#This Row],[Código_Actividad]],'Formulario PPGR2'!$H$7:$I$1048576,2,FALSE),"")</f>
        <v/>
      </c>
      <c r="I611" s="453">
        <v>3</v>
      </c>
      <c r="J611" s="388"/>
      <c r="K611" s="451" t="str">
        <f>IFERROR(VLOOKUP($J611,[13]LSIns!$B$5:$C$45,2,FALSE),"")</f>
        <v/>
      </c>
      <c r="L611" s="543"/>
      <c r="M611" s="475" t="str">
        <f>IFERROR(VLOOKUP($L611,Insumos!$D$2:$G$518,2,FALSE),"")</f>
        <v/>
      </c>
      <c r="N611" s="545"/>
      <c r="O611" s="476" t="str">
        <f>IFERROR(VLOOKUP($L611,Insumos!$D$2:$G$518,3,FALSE),"")</f>
        <v/>
      </c>
      <c r="P611" s="476" t="e">
        <f>+Tabla1[[#This Row],[Precio Unitario]]*Tabla1[[#This Row],[Cantidad de Insumos]]</f>
        <v>#VALUE!</v>
      </c>
      <c r="Q611" s="476" t="str">
        <f>IFERROR(VLOOKUP($L611,Insumos!$D$2:$G$518,4,FALSE),"")</f>
        <v/>
      </c>
      <c r="R611" s="475"/>
    </row>
    <row r="612" spans="2:18" x14ac:dyDescent="0.25">
      <c r="B612" s="477" t="str">
        <f>IF(Tabla1[[#This Row],[Código_Actividad]]="","",CONCATENATE(Tabla1[[#This Row],[POA]],".",Tabla1[[#This Row],[SRS]],".",Tabla1[[#This Row],[AREA]],".",Tabla1[[#This Row],[TIPO]]))</f>
        <v/>
      </c>
      <c r="C612" s="477" t="str">
        <f>IF(Tabla1[[#This Row],[Código_Actividad]]="","",'Formulario PPGR1'!#REF!)</f>
        <v/>
      </c>
      <c r="D612" s="477" t="str">
        <f>IF(Tabla1[[#This Row],[Código_Actividad]]="","",'Formulario PPGR1'!#REF!)</f>
        <v/>
      </c>
      <c r="E612" s="477" t="str">
        <f>IF(Tabla1[[#This Row],[Código_Actividad]]="","",'Formulario PPGR1'!#REF!)</f>
        <v/>
      </c>
      <c r="F612" s="477" t="str">
        <f>IF(Tabla1[[#This Row],[Código_Actividad]]="","",'Formulario PPGR1'!#REF!)</f>
        <v/>
      </c>
      <c r="G612" s="386"/>
      <c r="H612" s="418" t="str">
        <f>IFERROR(VLOOKUP(Tabla1[[#This Row],[Código_Actividad]],'Formulario PPGR2'!$H$7:$I$1048576,2,FALSE),"")</f>
        <v/>
      </c>
      <c r="I612" s="453">
        <v>6</v>
      </c>
      <c r="J612" s="388"/>
      <c r="K612" s="451" t="str">
        <f>IFERROR(VLOOKUP($J612,[6]LSIns!$B$5:$C$45,2,FALSE),"")</f>
        <v/>
      </c>
      <c r="L612" s="543"/>
      <c r="M612" s="475" t="str">
        <f>IFERROR(VLOOKUP($L612,Insumos!$D$2:$G$518,2,FALSE),"")</f>
        <v/>
      </c>
      <c r="N612" s="545"/>
      <c r="O612" s="476" t="str">
        <f>IFERROR(VLOOKUP($L612,Insumos!$D$2:$G$518,3,FALSE),"")</f>
        <v/>
      </c>
      <c r="P612" s="476" t="e">
        <f>+Tabla1[[#This Row],[Precio Unitario]]*Tabla1[[#This Row],[Cantidad de Insumos]]</f>
        <v>#VALUE!</v>
      </c>
      <c r="Q612" s="476" t="str">
        <f>IFERROR(VLOOKUP($L612,Insumos!$D$2:$G$518,4,FALSE),"")</f>
        <v/>
      </c>
      <c r="R612" s="475"/>
    </row>
    <row r="613" spans="2:18" x14ac:dyDescent="0.25">
      <c r="B613" s="477" t="str">
        <f>IF(Tabla1[[#This Row],[Código_Actividad]]="","",CONCATENATE(Tabla1[[#This Row],[POA]],".",Tabla1[[#This Row],[SRS]],".",Tabla1[[#This Row],[AREA]],".",Tabla1[[#This Row],[TIPO]]))</f>
        <v/>
      </c>
      <c r="C613" s="477" t="str">
        <f>IF(Tabla1[[#This Row],[Código_Actividad]]="","",'Formulario PPGR1'!#REF!)</f>
        <v/>
      </c>
      <c r="D613" s="477" t="str">
        <f>IF(Tabla1[[#This Row],[Código_Actividad]]="","",'Formulario PPGR1'!#REF!)</f>
        <v/>
      </c>
      <c r="E613" s="477" t="str">
        <f>IF(Tabla1[[#This Row],[Código_Actividad]]="","",'Formulario PPGR1'!#REF!)</f>
        <v/>
      </c>
      <c r="F613" s="477" t="str">
        <f>IF(Tabla1[[#This Row],[Código_Actividad]]="","",'Formulario PPGR1'!#REF!)</f>
        <v/>
      </c>
      <c r="G613" s="386"/>
      <c r="H613" s="418" t="str">
        <f>IFERROR(VLOOKUP(Tabla1[[#This Row],[Código_Actividad]],'Formulario PPGR2'!$H$7:$I$1048576,2,FALSE),"")</f>
        <v/>
      </c>
      <c r="I613" s="453" t="str">
        <f>IFERROR(VLOOKUP([5]!Tabla1[[#This Row],[Código_Actividad]],[5]!Tabla2[[Código]:[Total de Acciones ]],15,FALSE),"")</f>
        <v/>
      </c>
      <c r="J613" s="388"/>
      <c r="K613" s="451" t="str">
        <f>IFERROR(VLOOKUP($J613,[13]LSIns!$B$5:$C$45,2,FALSE),"")</f>
        <v/>
      </c>
      <c r="L613" s="543"/>
      <c r="M613" s="475" t="str">
        <f>IFERROR(VLOOKUP($L613,Insumos!$D$2:$G$518,2,FALSE),"")</f>
        <v/>
      </c>
      <c r="N613" s="545"/>
      <c r="O613" s="476" t="str">
        <f>IFERROR(VLOOKUP($L613,Insumos!$D$2:$G$518,3,FALSE),"")</f>
        <v/>
      </c>
      <c r="P613" s="476" t="e">
        <f>+Tabla1[[#This Row],[Precio Unitario]]*Tabla1[[#This Row],[Cantidad de Insumos]]</f>
        <v>#VALUE!</v>
      </c>
      <c r="Q613" s="476" t="str">
        <f>IFERROR(VLOOKUP($L613,Insumos!$D$2:$G$518,4,FALSE),"")</f>
        <v/>
      </c>
      <c r="R613" s="475"/>
    </row>
    <row r="614" spans="2:18" x14ac:dyDescent="0.25">
      <c r="B614" s="477" t="str">
        <f>IF(Tabla1[[#This Row],[Código_Actividad]]="","",CONCATENATE(Tabla1[[#This Row],[POA]],".",Tabla1[[#This Row],[SRS]],".",Tabla1[[#This Row],[AREA]],".",Tabla1[[#This Row],[TIPO]]))</f>
        <v/>
      </c>
      <c r="C614" s="477" t="str">
        <f>IF(Tabla1[[#This Row],[Código_Actividad]]="","",'Formulario PPGR1'!#REF!)</f>
        <v/>
      </c>
      <c r="D614" s="477" t="str">
        <f>IF(Tabla1[[#This Row],[Código_Actividad]]="","",'Formulario PPGR1'!#REF!)</f>
        <v/>
      </c>
      <c r="E614" s="477" t="str">
        <f>IF(Tabla1[[#This Row],[Código_Actividad]]="","",'Formulario PPGR1'!#REF!)</f>
        <v/>
      </c>
      <c r="F614" s="477" t="str">
        <f>IF(Tabla1[[#This Row],[Código_Actividad]]="","",'Formulario PPGR1'!#REF!)</f>
        <v/>
      </c>
      <c r="G614" s="386"/>
      <c r="H614" s="418" t="str">
        <f>IFERROR(VLOOKUP(Tabla1[[#This Row],[Código_Actividad]],'Formulario PPGR2'!$H$7:$I$1048576,2,FALSE),"")</f>
        <v/>
      </c>
      <c r="I614" s="453" t="e">
        <f>IF(SUM([13]!Tabla2[[#This Row],[Ene]:[Dic]])=0,"",SUM([13]!Tabla2[[#This Row],[Ene]:[Dic]]))</f>
        <v>#REF!</v>
      </c>
      <c r="J614" s="388"/>
      <c r="K614" s="451" t="str">
        <f>IFERROR(VLOOKUP($J614,[13]LSIns!$B$5:$C$45,2,FALSE),"")</f>
        <v/>
      </c>
      <c r="L614" s="543"/>
      <c r="M614" s="475" t="str">
        <f>IFERROR(VLOOKUP($L614,Insumos!$D$2:$G$518,2,FALSE),"")</f>
        <v/>
      </c>
      <c r="N614" s="545"/>
      <c r="O614" s="476" t="str">
        <f>IFERROR(VLOOKUP($L614,Insumos!$D$2:$G$518,3,FALSE),"")</f>
        <v/>
      </c>
      <c r="P614" s="476" t="e">
        <f>+Tabla1[[#This Row],[Precio Unitario]]*Tabla1[[#This Row],[Cantidad de Insumos]]</f>
        <v>#VALUE!</v>
      </c>
      <c r="Q614" s="476" t="str">
        <f>IFERROR(VLOOKUP($L614,Insumos!$D$2:$G$518,4,FALSE),"")</f>
        <v/>
      </c>
      <c r="R614" s="475"/>
    </row>
    <row r="615" spans="2:18" x14ac:dyDescent="0.25">
      <c r="B615" s="477" t="str">
        <f>IF(Tabla1[[#This Row],[Código_Actividad]]="","",CONCATENATE(Tabla1[[#This Row],[POA]],".",Tabla1[[#This Row],[SRS]],".",Tabla1[[#This Row],[AREA]],".",Tabla1[[#This Row],[TIPO]]))</f>
        <v/>
      </c>
      <c r="C615" s="477" t="str">
        <f>IF(Tabla1[[#This Row],[Código_Actividad]]="","",'Formulario PPGR1'!#REF!)</f>
        <v/>
      </c>
      <c r="D615" s="477" t="str">
        <f>IF(Tabla1[[#This Row],[Código_Actividad]]="","",'Formulario PPGR1'!#REF!)</f>
        <v/>
      </c>
      <c r="E615" s="477" t="str">
        <f>IF(Tabla1[[#This Row],[Código_Actividad]]="","",'Formulario PPGR1'!#REF!)</f>
        <v/>
      </c>
      <c r="F615" s="477" t="str">
        <f>IF(Tabla1[[#This Row],[Código_Actividad]]="","",'Formulario PPGR1'!#REF!)</f>
        <v/>
      </c>
      <c r="G615" s="386"/>
      <c r="H615" s="418" t="str">
        <f>IFERROR(VLOOKUP(Tabla1[[#This Row],[Código_Actividad]],'Formulario PPGR2'!$H$7:$I$1048576,2,FALSE),"")</f>
        <v/>
      </c>
      <c r="I615" s="453" t="e">
        <f>IF(SUM([13]!Tabla2[[#This Row],[Ene]:[Dic]])=0,"",SUM([13]!Tabla2[[#This Row],[Ene]:[Dic]]))</f>
        <v>#REF!</v>
      </c>
      <c r="J615" s="388"/>
      <c r="K615" s="451" t="str">
        <f>IFERROR(VLOOKUP($J615,[13]LSIns!$B$5:$C$45,2,FALSE),"")</f>
        <v/>
      </c>
      <c r="L615" s="543"/>
      <c r="M615" s="475" t="str">
        <f>IFERROR(VLOOKUP($L615,Insumos!$D$2:$G$518,2,FALSE),"")</f>
        <v/>
      </c>
      <c r="N615" s="545"/>
      <c r="O615" s="476" t="str">
        <f>IFERROR(VLOOKUP($L615,Insumos!$D$2:$G$518,3,FALSE),"")</f>
        <v/>
      </c>
      <c r="P615" s="476" t="e">
        <f>+Tabla1[[#This Row],[Precio Unitario]]*Tabla1[[#This Row],[Cantidad de Insumos]]</f>
        <v>#VALUE!</v>
      </c>
      <c r="Q615" s="476" t="str">
        <f>IFERROR(VLOOKUP($L615,Insumos!$D$2:$G$518,4,FALSE),"")</f>
        <v/>
      </c>
      <c r="R615" s="475"/>
    </row>
    <row r="616" spans="2:18" x14ac:dyDescent="0.25">
      <c r="B616" s="477" t="str">
        <f>IF(Tabla1[[#This Row],[Código_Actividad]]="","",CONCATENATE(Tabla1[[#This Row],[POA]],".",Tabla1[[#This Row],[SRS]],".",Tabla1[[#This Row],[AREA]],".",Tabla1[[#This Row],[TIPO]]))</f>
        <v/>
      </c>
      <c r="C616" s="477" t="str">
        <f>IF(Tabla1[[#This Row],[Código_Actividad]]="","",'Formulario PPGR1'!#REF!)</f>
        <v/>
      </c>
      <c r="D616" s="477" t="str">
        <f>IF(Tabla1[[#This Row],[Código_Actividad]]="","",'Formulario PPGR1'!#REF!)</f>
        <v/>
      </c>
      <c r="E616" s="477" t="str">
        <f>IF(Tabla1[[#This Row],[Código_Actividad]]="","",'Formulario PPGR1'!#REF!)</f>
        <v/>
      </c>
      <c r="F616" s="477" t="str">
        <f>IF(Tabla1[[#This Row],[Código_Actividad]]="","",'Formulario PPGR1'!#REF!)</f>
        <v/>
      </c>
      <c r="G616" s="386"/>
      <c r="H616" s="418" t="str">
        <f>IFERROR(VLOOKUP(Tabla1[[#This Row],[Código_Actividad]],'Formulario PPGR2'!$H$7:$I$1048576,2,FALSE),"")</f>
        <v/>
      </c>
      <c r="I616" s="453" t="str">
        <f>IFERROR(VLOOKUP([5]!Tabla1[[#This Row],[Código_Actividad]],[5]!Tabla2[[Código]:[Total de Acciones ]],15,FALSE),"")</f>
        <v/>
      </c>
      <c r="J616" s="388"/>
      <c r="K616" s="451" t="str">
        <f>IFERROR(VLOOKUP($J616,[13]LSIns!$B$5:$C$45,2,FALSE),"")</f>
        <v/>
      </c>
      <c r="L616" s="543"/>
      <c r="M616" s="475" t="str">
        <f>IFERROR(VLOOKUP($L616,Insumos!$D$2:$G$518,2,FALSE),"")</f>
        <v/>
      </c>
      <c r="N616" s="545"/>
      <c r="O616" s="476" t="str">
        <f>IFERROR(VLOOKUP($L616,Insumos!$D$2:$G$518,3,FALSE),"")</f>
        <v/>
      </c>
      <c r="P616" s="476" t="e">
        <f>+Tabla1[[#This Row],[Precio Unitario]]*Tabla1[[#This Row],[Cantidad de Insumos]]</f>
        <v>#VALUE!</v>
      </c>
      <c r="Q616" s="476" t="str">
        <f>IFERROR(VLOOKUP($L616,Insumos!$D$2:$G$518,4,FALSE),"")</f>
        <v/>
      </c>
      <c r="R616" s="475"/>
    </row>
    <row r="617" spans="2:18" x14ac:dyDescent="0.25">
      <c r="B617" s="477" t="str">
        <f>IF(Tabla1[[#This Row],[Código_Actividad]]="","",CONCATENATE(Tabla1[[#This Row],[POA]],".",Tabla1[[#This Row],[SRS]],".",Tabla1[[#This Row],[AREA]],".",Tabla1[[#This Row],[TIPO]]))</f>
        <v/>
      </c>
      <c r="C617" s="477" t="str">
        <f>IF(Tabla1[[#This Row],[Código_Actividad]]="","",'Formulario PPGR1'!#REF!)</f>
        <v/>
      </c>
      <c r="D617" s="477" t="str">
        <f>IF(Tabla1[[#This Row],[Código_Actividad]]="","",'Formulario PPGR1'!#REF!)</f>
        <v/>
      </c>
      <c r="E617" s="477" t="str">
        <f>IF(Tabla1[[#This Row],[Código_Actividad]]="","",'Formulario PPGR1'!#REF!)</f>
        <v/>
      </c>
      <c r="F617" s="477" t="str">
        <f>IF(Tabla1[[#This Row],[Código_Actividad]]="","",'Formulario PPGR1'!#REF!)</f>
        <v/>
      </c>
      <c r="G617" s="386"/>
      <c r="H617" s="418" t="str">
        <f>IFERROR(VLOOKUP(Tabla1[[#This Row],[Código_Actividad]],'Formulario PPGR2'!$H$7:$I$1048576,2,FALSE),"")</f>
        <v/>
      </c>
      <c r="I617" s="453">
        <v>3</v>
      </c>
      <c r="J617" s="388"/>
      <c r="K617" s="451" t="str">
        <f>IFERROR(VLOOKUP($J617,[13]LSIns!$B$5:$C$45,2,FALSE),"")</f>
        <v/>
      </c>
      <c r="L617" s="543"/>
      <c r="M617" s="475" t="str">
        <f>IFERROR(VLOOKUP($L617,Insumos!$D$2:$G$518,2,FALSE),"")</f>
        <v/>
      </c>
      <c r="N617" s="545"/>
      <c r="O617" s="476" t="str">
        <f>IFERROR(VLOOKUP($L617,Insumos!$D$2:$G$518,3,FALSE),"")</f>
        <v/>
      </c>
      <c r="P617" s="476" t="e">
        <f>+Tabla1[[#This Row],[Precio Unitario]]*Tabla1[[#This Row],[Cantidad de Insumos]]</f>
        <v>#VALUE!</v>
      </c>
      <c r="Q617" s="476" t="str">
        <f>IFERROR(VLOOKUP($L617,Insumos!$D$2:$G$518,4,FALSE),"")</f>
        <v/>
      </c>
      <c r="R617" s="475"/>
    </row>
    <row r="618" spans="2:18" x14ac:dyDescent="0.25">
      <c r="B618" s="477" t="str">
        <f>IF(Tabla1[[#This Row],[Código_Actividad]]="","",CONCATENATE(Tabla1[[#This Row],[POA]],".",Tabla1[[#This Row],[SRS]],".",Tabla1[[#This Row],[AREA]],".",Tabla1[[#This Row],[TIPO]]))</f>
        <v/>
      </c>
      <c r="C618" s="477" t="str">
        <f>IF(Tabla1[[#This Row],[Código_Actividad]]="","",'Formulario PPGR1'!#REF!)</f>
        <v/>
      </c>
      <c r="D618" s="477" t="str">
        <f>IF(Tabla1[[#This Row],[Código_Actividad]]="","",'Formulario PPGR1'!#REF!)</f>
        <v/>
      </c>
      <c r="E618" s="477" t="str">
        <f>IF(Tabla1[[#This Row],[Código_Actividad]]="","",'Formulario PPGR1'!#REF!)</f>
        <v/>
      </c>
      <c r="F618" s="477" t="str">
        <f>IF(Tabla1[[#This Row],[Código_Actividad]]="","",'Formulario PPGR1'!#REF!)</f>
        <v/>
      </c>
      <c r="G618" s="386"/>
      <c r="H618" s="418" t="str">
        <f>IFERROR(VLOOKUP(Tabla1[[#This Row],[Código_Actividad]],'Formulario PPGR2'!$H$7:$I$1048576,2,FALSE),"")</f>
        <v/>
      </c>
      <c r="I618" s="453" t="str">
        <f>IFERROR(VLOOKUP([5]!Tabla1[[#This Row],[Código_Actividad]],[5]!Tabla2[[Código]:[Total de Acciones ]],15,FALSE),"")</f>
        <v/>
      </c>
      <c r="J618" s="388"/>
      <c r="K618" s="451" t="str">
        <f>IFERROR(VLOOKUP($J618,[13]LSIns!$B$5:$C$45,2,FALSE),"")</f>
        <v/>
      </c>
      <c r="L618" s="543"/>
      <c r="M618" s="475" t="str">
        <f>IFERROR(VLOOKUP($L618,Insumos!$D$2:$G$518,2,FALSE),"")</f>
        <v/>
      </c>
      <c r="N618" s="545"/>
      <c r="O618" s="476" t="str">
        <f>IFERROR(VLOOKUP($L618,Insumos!$D$2:$G$518,3,FALSE),"")</f>
        <v/>
      </c>
      <c r="P618" s="476" t="e">
        <f>+Tabla1[[#This Row],[Precio Unitario]]*Tabla1[[#This Row],[Cantidad de Insumos]]</f>
        <v>#VALUE!</v>
      </c>
      <c r="Q618" s="476" t="str">
        <f>IFERROR(VLOOKUP($L618,Insumos!$D$2:$G$518,4,FALSE),"")</f>
        <v/>
      </c>
      <c r="R618" s="475"/>
    </row>
    <row r="619" spans="2:18" x14ac:dyDescent="0.25">
      <c r="B619" s="477" t="str">
        <f>IF(Tabla1[[#This Row],[Código_Actividad]]="","",CONCATENATE(Tabla1[[#This Row],[POA]],".",Tabla1[[#This Row],[SRS]],".",Tabla1[[#This Row],[AREA]],".",Tabla1[[#This Row],[TIPO]]))</f>
        <v/>
      </c>
      <c r="C619" s="477" t="str">
        <f>IF(Tabla1[[#This Row],[Código_Actividad]]="","",'Formulario PPGR1'!#REF!)</f>
        <v/>
      </c>
      <c r="D619" s="477" t="str">
        <f>IF(Tabla1[[#This Row],[Código_Actividad]]="","",'Formulario PPGR1'!#REF!)</f>
        <v/>
      </c>
      <c r="E619" s="477" t="str">
        <f>IF(Tabla1[[#This Row],[Código_Actividad]]="","",'Formulario PPGR1'!#REF!)</f>
        <v/>
      </c>
      <c r="F619" s="477" t="str">
        <f>IF(Tabla1[[#This Row],[Código_Actividad]]="","",'Formulario PPGR1'!#REF!)</f>
        <v/>
      </c>
      <c r="G619" s="386"/>
      <c r="H619" s="418" t="str">
        <f>IFERROR(VLOOKUP(Tabla1[[#This Row],[Código_Actividad]],'Formulario PPGR2'!$H$7:$I$1048576,2,FALSE),"")</f>
        <v/>
      </c>
      <c r="I619" s="453" t="str">
        <f>IFERROR(VLOOKUP([5]!Tabla1[[#This Row],[Código_Actividad]],[5]!Tabla2[[Código]:[Total de Acciones ]],15,FALSE),"")</f>
        <v/>
      </c>
      <c r="J619" s="388"/>
      <c r="K619" s="451" t="str">
        <f>IFERROR(VLOOKUP($J619,[13]LSIns!$B$5:$C$45,2,FALSE),"")</f>
        <v/>
      </c>
      <c r="L619" s="543"/>
      <c r="M619" s="475" t="str">
        <f>IFERROR(VLOOKUP($L619,Insumos!$D$2:$G$518,2,FALSE),"")</f>
        <v/>
      </c>
      <c r="N619" s="545"/>
      <c r="O619" s="476" t="str">
        <f>IFERROR(VLOOKUP($L619,Insumos!$D$2:$G$518,3,FALSE),"")</f>
        <v/>
      </c>
      <c r="P619" s="476" t="e">
        <f>+Tabla1[[#This Row],[Precio Unitario]]*Tabla1[[#This Row],[Cantidad de Insumos]]</f>
        <v>#VALUE!</v>
      </c>
      <c r="Q619" s="476" t="str">
        <f>IFERROR(VLOOKUP($L619,Insumos!$D$2:$G$518,4,FALSE),"")</f>
        <v/>
      </c>
      <c r="R619" s="475"/>
    </row>
    <row r="620" spans="2:18" x14ac:dyDescent="0.25">
      <c r="B620" s="477" t="str">
        <f>IF(Tabla1[[#This Row],[Código_Actividad]]="","",CONCATENATE(Tabla1[[#This Row],[POA]],".",Tabla1[[#This Row],[SRS]],".",Tabla1[[#This Row],[AREA]],".",Tabla1[[#This Row],[TIPO]]))</f>
        <v/>
      </c>
      <c r="C620" s="477" t="str">
        <f>IF(Tabla1[[#This Row],[Código_Actividad]]="","",'Formulario PPGR1'!#REF!)</f>
        <v/>
      </c>
      <c r="D620" s="477" t="str">
        <f>IF(Tabla1[[#This Row],[Código_Actividad]]="","",'Formulario PPGR1'!#REF!)</f>
        <v/>
      </c>
      <c r="E620" s="477" t="str">
        <f>IF(Tabla1[[#This Row],[Código_Actividad]]="","",'Formulario PPGR1'!#REF!)</f>
        <v/>
      </c>
      <c r="F620" s="477" t="str">
        <f>IF(Tabla1[[#This Row],[Código_Actividad]]="","",'Formulario PPGR1'!#REF!)</f>
        <v/>
      </c>
      <c r="G620" s="386"/>
      <c r="H620" s="418" t="str">
        <f>IFERROR(VLOOKUP(Tabla1[[#This Row],[Código_Actividad]],'Formulario PPGR2'!$H$7:$I$1048576,2,FALSE),"")</f>
        <v/>
      </c>
      <c r="I620" s="453" t="str">
        <f>IFERROR(VLOOKUP([5]!Tabla1[[#This Row],[Código_Actividad]],[5]!Tabla2[[Código]:[Total de Acciones ]],15,FALSE),"")</f>
        <v/>
      </c>
      <c r="J620" s="388"/>
      <c r="K620" s="451" t="str">
        <f>IFERROR(VLOOKUP($J620,[13]LSIns!$B$5:$C$45,2,FALSE),"")</f>
        <v/>
      </c>
      <c r="L620" s="543"/>
      <c r="M620" s="475" t="str">
        <f>IFERROR(VLOOKUP($L620,Insumos!$D$2:$G$518,2,FALSE),"")</f>
        <v/>
      </c>
      <c r="N620" s="545"/>
      <c r="O620" s="476" t="str">
        <f>IFERROR(VLOOKUP($L620,Insumos!$D$2:$G$518,3,FALSE),"")</f>
        <v/>
      </c>
      <c r="P620" s="476" t="e">
        <f>+Tabla1[[#This Row],[Precio Unitario]]*Tabla1[[#This Row],[Cantidad de Insumos]]</f>
        <v>#VALUE!</v>
      </c>
      <c r="Q620" s="476" t="str">
        <f>IFERROR(VLOOKUP($L620,Insumos!$D$2:$G$518,4,FALSE),"")</f>
        <v/>
      </c>
      <c r="R620" s="475"/>
    </row>
    <row r="621" spans="2:18" x14ac:dyDescent="0.25">
      <c r="B621" s="477" t="str">
        <f>IF(Tabla1[[#This Row],[Código_Actividad]]="","",CONCATENATE(Tabla1[[#This Row],[POA]],".",Tabla1[[#This Row],[SRS]],".",Tabla1[[#This Row],[AREA]],".",Tabla1[[#This Row],[TIPO]]))</f>
        <v/>
      </c>
      <c r="C621" s="477" t="str">
        <f>IF(Tabla1[[#This Row],[Código_Actividad]]="","",'Formulario PPGR1'!#REF!)</f>
        <v/>
      </c>
      <c r="D621" s="477" t="str">
        <f>IF(Tabla1[[#This Row],[Código_Actividad]]="","",'Formulario PPGR1'!#REF!)</f>
        <v/>
      </c>
      <c r="E621" s="477" t="str">
        <f>IF(Tabla1[[#This Row],[Código_Actividad]]="","",'Formulario PPGR1'!#REF!)</f>
        <v/>
      </c>
      <c r="F621" s="477" t="str">
        <f>IF(Tabla1[[#This Row],[Código_Actividad]]="","",'Formulario PPGR1'!#REF!)</f>
        <v/>
      </c>
      <c r="G621" s="386"/>
      <c r="H621" s="418" t="str">
        <f>IFERROR(VLOOKUP(Tabla1[[#This Row],[Código_Actividad]],'Formulario PPGR2'!$H$7:$I$1048576,2,FALSE),"")</f>
        <v/>
      </c>
      <c r="I621" s="453">
        <v>9</v>
      </c>
      <c r="J621" s="388"/>
      <c r="K621" s="451" t="str">
        <f>IFERROR(VLOOKUP($J621,[13]LSIns!$B$5:$C$45,2,FALSE),"")</f>
        <v/>
      </c>
      <c r="L621" s="543"/>
      <c r="M621" s="475" t="str">
        <f>IFERROR(VLOOKUP($L621,Insumos!$D$2:$G$518,2,FALSE),"")</f>
        <v/>
      </c>
      <c r="N621" s="545"/>
      <c r="O621" s="476" t="str">
        <f>IFERROR(VLOOKUP($L621,Insumos!$D$2:$G$518,3,FALSE),"")</f>
        <v/>
      </c>
      <c r="P621" s="476" t="e">
        <f>+Tabla1[[#This Row],[Precio Unitario]]*Tabla1[[#This Row],[Cantidad de Insumos]]</f>
        <v>#VALUE!</v>
      </c>
      <c r="Q621" s="476" t="str">
        <f>IFERROR(VLOOKUP($L621,Insumos!$D$2:$G$518,4,FALSE),"")</f>
        <v/>
      </c>
      <c r="R621" s="475"/>
    </row>
    <row r="622" spans="2:18" x14ac:dyDescent="0.25">
      <c r="B622" s="477" t="str">
        <f>IF(Tabla1[[#This Row],[Código_Actividad]]="","",CONCATENATE(Tabla1[[#This Row],[POA]],".",Tabla1[[#This Row],[SRS]],".",Tabla1[[#This Row],[AREA]],".",Tabla1[[#This Row],[TIPO]]))</f>
        <v/>
      </c>
      <c r="C622" s="477" t="str">
        <f>IF(Tabla1[[#This Row],[Código_Actividad]]="","",'Formulario PPGR1'!#REF!)</f>
        <v/>
      </c>
      <c r="D622" s="477" t="str">
        <f>IF(Tabla1[[#This Row],[Código_Actividad]]="","",'Formulario PPGR1'!#REF!)</f>
        <v/>
      </c>
      <c r="E622" s="477" t="str">
        <f>IF(Tabla1[[#This Row],[Código_Actividad]]="","",'Formulario PPGR1'!#REF!)</f>
        <v/>
      </c>
      <c r="F622" s="477" t="str">
        <f>IF(Tabla1[[#This Row],[Código_Actividad]]="","",'Formulario PPGR1'!#REF!)</f>
        <v/>
      </c>
      <c r="G622" s="386"/>
      <c r="H622" s="418" t="str">
        <f>IFERROR(VLOOKUP(Tabla1[[#This Row],[Código_Actividad]],'Formulario PPGR2'!$H$7:$I$1048576,2,FALSE),"")</f>
        <v/>
      </c>
      <c r="I622" s="453" t="str">
        <f>IFERROR(VLOOKUP([5]!Tabla1[[#This Row],[Código_Actividad]],[5]!Tabla2[[Código]:[Total de Acciones ]],15,FALSE),"")</f>
        <v/>
      </c>
      <c r="J622" s="388"/>
      <c r="K622" s="451" t="str">
        <f>IFERROR(VLOOKUP($J622,[13]LSIns!$B$5:$C$45,2,FALSE),"")</f>
        <v/>
      </c>
      <c r="L622" s="543"/>
      <c r="M622" s="475" t="str">
        <f>IFERROR(VLOOKUP($L622,Insumos!$D$2:$G$518,2,FALSE),"")</f>
        <v/>
      </c>
      <c r="N622" s="545"/>
      <c r="O622" s="476" t="str">
        <f>IFERROR(VLOOKUP($L622,Insumos!$D$2:$G$518,3,FALSE),"")</f>
        <v/>
      </c>
      <c r="P622" s="476" t="e">
        <f>+Tabla1[[#This Row],[Precio Unitario]]*Tabla1[[#This Row],[Cantidad de Insumos]]</f>
        <v>#VALUE!</v>
      </c>
      <c r="Q622" s="476" t="str">
        <f>IFERROR(VLOOKUP($L622,Insumos!$D$2:$G$518,4,FALSE),"")</f>
        <v/>
      </c>
      <c r="R622" s="475"/>
    </row>
    <row r="623" spans="2:18" x14ac:dyDescent="0.25">
      <c r="B623" s="477" t="str">
        <f>IF(Tabla1[[#This Row],[Código_Actividad]]="","",CONCATENATE(Tabla1[[#This Row],[POA]],".",Tabla1[[#This Row],[SRS]],".",Tabla1[[#This Row],[AREA]],".",Tabla1[[#This Row],[TIPO]]))</f>
        <v/>
      </c>
      <c r="C623" s="477" t="str">
        <f>IF(Tabla1[[#This Row],[Código_Actividad]]="","",'Formulario PPGR1'!#REF!)</f>
        <v/>
      </c>
      <c r="D623" s="477" t="str">
        <f>IF(Tabla1[[#This Row],[Código_Actividad]]="","",'Formulario PPGR1'!#REF!)</f>
        <v/>
      </c>
      <c r="E623" s="477" t="str">
        <f>IF(Tabla1[[#This Row],[Código_Actividad]]="","",'Formulario PPGR1'!#REF!)</f>
        <v/>
      </c>
      <c r="F623" s="477" t="str">
        <f>IF(Tabla1[[#This Row],[Código_Actividad]]="","",'Formulario PPGR1'!#REF!)</f>
        <v/>
      </c>
      <c r="G623" s="386"/>
      <c r="H623" s="418" t="str">
        <f>IFERROR(VLOOKUP(Tabla1[[#This Row],[Código_Actividad]],'Formulario PPGR2'!$H$7:$I$1048576,2,FALSE),"")</f>
        <v/>
      </c>
      <c r="I623" s="453" t="str">
        <f>IFERROR(VLOOKUP([5]!Tabla1[[#This Row],[Código_Actividad]],[5]!Tabla2[[Código]:[Total de Acciones ]],15,FALSE),"")</f>
        <v/>
      </c>
      <c r="J623" s="388"/>
      <c r="K623" s="451" t="str">
        <f>IFERROR(VLOOKUP($J623,[13]LSIns!$B$5:$C$45,2,FALSE),"")</f>
        <v/>
      </c>
      <c r="L623" s="543"/>
      <c r="M623" s="475" t="str">
        <f>IFERROR(VLOOKUP($L623,Insumos!$D$2:$G$518,2,FALSE),"")</f>
        <v/>
      </c>
      <c r="N623" s="545"/>
      <c r="O623" s="476" t="str">
        <f>IFERROR(VLOOKUP($L623,Insumos!$D$2:$G$518,3,FALSE),"")</f>
        <v/>
      </c>
      <c r="P623" s="476" t="e">
        <f>+Tabla1[[#This Row],[Precio Unitario]]*Tabla1[[#This Row],[Cantidad de Insumos]]</f>
        <v>#VALUE!</v>
      </c>
      <c r="Q623" s="476" t="str">
        <f>IFERROR(VLOOKUP($L623,Insumos!$D$2:$G$518,4,FALSE),"")</f>
        <v/>
      </c>
      <c r="R623" s="475"/>
    </row>
    <row r="624" spans="2:18" x14ac:dyDescent="0.25">
      <c r="B624" s="477" t="str">
        <f>IF(Tabla1[[#This Row],[Código_Actividad]]="","",CONCATENATE(Tabla1[[#This Row],[POA]],".",Tabla1[[#This Row],[SRS]],".",Tabla1[[#This Row],[AREA]],".",Tabla1[[#This Row],[TIPO]]))</f>
        <v/>
      </c>
      <c r="C624" s="477" t="str">
        <f>IF(Tabla1[[#This Row],[Código_Actividad]]="","",'Formulario PPGR1'!#REF!)</f>
        <v/>
      </c>
      <c r="D624" s="477" t="str">
        <f>IF(Tabla1[[#This Row],[Código_Actividad]]="","",'Formulario PPGR1'!#REF!)</f>
        <v/>
      </c>
      <c r="E624" s="477" t="str">
        <f>IF(Tabla1[[#This Row],[Código_Actividad]]="","",'Formulario PPGR1'!#REF!)</f>
        <v/>
      </c>
      <c r="F624" s="477" t="str">
        <f>IF(Tabla1[[#This Row],[Código_Actividad]]="","",'Formulario PPGR1'!#REF!)</f>
        <v/>
      </c>
      <c r="G624" s="386"/>
      <c r="H624" s="418" t="str">
        <f>IFERROR(VLOOKUP(Tabla1[[#This Row],[Código_Actividad]],'Formulario PPGR2'!$H$7:$I$1048576,2,FALSE),"")</f>
        <v/>
      </c>
      <c r="I624" s="453" t="str">
        <f>IFERROR(VLOOKUP([5]!Tabla1[[#This Row],[Código_Actividad]],[5]!Tabla2[[Código]:[Total de Acciones ]],15,FALSE),"")</f>
        <v/>
      </c>
      <c r="J624" s="388"/>
      <c r="K624" s="451" t="str">
        <f>IFERROR(VLOOKUP($J624,[13]LSIns!$B$5:$C$45,2,FALSE),"")</f>
        <v/>
      </c>
      <c r="L624" s="543"/>
      <c r="M624" s="475" t="str">
        <f>IFERROR(VLOOKUP($L624,Insumos!$D$2:$G$518,2,FALSE),"")</f>
        <v/>
      </c>
      <c r="N624" s="545"/>
      <c r="O624" s="476" t="str">
        <f>IFERROR(VLOOKUP($L624,Insumos!$D$2:$G$518,3,FALSE),"")</f>
        <v/>
      </c>
      <c r="P624" s="476" t="e">
        <f>+Tabla1[[#This Row],[Precio Unitario]]*Tabla1[[#This Row],[Cantidad de Insumos]]</f>
        <v>#VALUE!</v>
      </c>
      <c r="Q624" s="476" t="str">
        <f>IFERROR(VLOOKUP($L624,Insumos!$D$2:$G$518,4,FALSE),"")</f>
        <v/>
      </c>
      <c r="R624" s="475"/>
    </row>
    <row r="625" spans="2:18" x14ac:dyDescent="0.25">
      <c r="B625" s="477" t="str">
        <f>IF(Tabla1[[#This Row],[Código_Actividad]]="","",CONCATENATE(Tabla1[[#This Row],[POA]],".",Tabla1[[#This Row],[SRS]],".",Tabla1[[#This Row],[AREA]],".",Tabla1[[#This Row],[TIPO]]))</f>
        <v/>
      </c>
      <c r="C625" s="477" t="str">
        <f>IF(Tabla1[[#This Row],[Código_Actividad]]="","",'Formulario PPGR1'!#REF!)</f>
        <v/>
      </c>
      <c r="D625" s="477" t="str">
        <f>IF(Tabla1[[#This Row],[Código_Actividad]]="","",'Formulario PPGR1'!#REF!)</f>
        <v/>
      </c>
      <c r="E625" s="477" t="str">
        <f>IF(Tabla1[[#This Row],[Código_Actividad]]="","",'Formulario PPGR1'!#REF!)</f>
        <v/>
      </c>
      <c r="F625" s="477" t="str">
        <f>IF(Tabla1[[#This Row],[Código_Actividad]]="","",'Formulario PPGR1'!#REF!)</f>
        <v/>
      </c>
      <c r="G625" s="386"/>
      <c r="H625" s="418" t="str">
        <f>IFERROR(VLOOKUP(Tabla1[[#This Row],[Código_Actividad]],'Formulario PPGR2'!$H$7:$I$1048576,2,FALSE),"")</f>
        <v/>
      </c>
      <c r="I625" s="453">
        <v>2</v>
      </c>
      <c r="J625" s="388"/>
      <c r="K625" s="451" t="str">
        <f>IFERROR(VLOOKUP($J625,[13]LSIns!$B$5:$C$45,2,FALSE),"")</f>
        <v/>
      </c>
      <c r="L625" s="543"/>
      <c r="M625" s="475" t="str">
        <f>IFERROR(VLOOKUP($L625,Insumos!$D$2:$G$518,2,FALSE),"")</f>
        <v/>
      </c>
      <c r="N625" s="545"/>
      <c r="O625" s="476" t="str">
        <f>IFERROR(VLOOKUP($L625,Insumos!$D$2:$G$518,3,FALSE),"")</f>
        <v/>
      </c>
      <c r="P625" s="476" t="e">
        <f>+Tabla1[[#This Row],[Precio Unitario]]*Tabla1[[#This Row],[Cantidad de Insumos]]</f>
        <v>#VALUE!</v>
      </c>
      <c r="Q625" s="476" t="str">
        <f>IFERROR(VLOOKUP($L625,Insumos!$D$2:$G$518,4,FALSE),"")</f>
        <v/>
      </c>
      <c r="R625" s="475"/>
    </row>
    <row r="626" spans="2:18" x14ac:dyDescent="0.25">
      <c r="B626" s="477" t="str">
        <f>IF(Tabla1[[#This Row],[Código_Actividad]]="","",CONCATENATE(Tabla1[[#This Row],[POA]],".",Tabla1[[#This Row],[SRS]],".",Tabla1[[#This Row],[AREA]],".",Tabla1[[#This Row],[TIPO]]))</f>
        <v/>
      </c>
      <c r="C626" s="477" t="str">
        <f>IF(Tabla1[[#This Row],[Código_Actividad]]="","",'Formulario PPGR1'!#REF!)</f>
        <v/>
      </c>
      <c r="D626" s="477" t="str">
        <f>IF(Tabla1[[#This Row],[Código_Actividad]]="","",'Formulario PPGR1'!#REF!)</f>
        <v/>
      </c>
      <c r="E626" s="477" t="str">
        <f>IF(Tabla1[[#This Row],[Código_Actividad]]="","",'Formulario PPGR1'!#REF!)</f>
        <v/>
      </c>
      <c r="F626" s="477" t="str">
        <f>IF(Tabla1[[#This Row],[Código_Actividad]]="","",'Formulario PPGR1'!#REF!)</f>
        <v/>
      </c>
      <c r="G626" s="386"/>
      <c r="H626" s="418" t="str">
        <f>IFERROR(VLOOKUP(Tabla1[[#This Row],[Código_Actividad]],'Formulario PPGR2'!$H$7:$I$1048576,2,FALSE),"")</f>
        <v/>
      </c>
      <c r="I626" s="453" t="str">
        <f>IFERROR(VLOOKUP([5]!Tabla1[[#This Row],[Código_Actividad]],[5]!Tabla2[[Código]:[Total de Acciones ]],15,FALSE),"")</f>
        <v/>
      </c>
      <c r="J626" s="388"/>
      <c r="K626" s="451" t="str">
        <f>IFERROR(VLOOKUP($J626,[13]LSIns!$B$5:$C$45,2,FALSE),"")</f>
        <v/>
      </c>
      <c r="L626" s="543"/>
      <c r="M626" s="475" t="str">
        <f>IFERROR(VLOOKUP($L626,Insumos!$D$2:$G$518,2,FALSE),"")</f>
        <v/>
      </c>
      <c r="N626" s="545"/>
      <c r="O626" s="476" t="str">
        <f>IFERROR(VLOOKUP($L626,Insumos!$D$2:$G$518,3,FALSE),"")</f>
        <v/>
      </c>
      <c r="P626" s="476" t="e">
        <f>+Tabla1[[#This Row],[Precio Unitario]]*Tabla1[[#This Row],[Cantidad de Insumos]]</f>
        <v>#VALUE!</v>
      </c>
      <c r="Q626" s="476" t="str">
        <f>IFERROR(VLOOKUP($L626,Insumos!$D$2:$G$518,4,FALSE),"")</f>
        <v/>
      </c>
      <c r="R626" s="475"/>
    </row>
    <row r="627" spans="2:18" x14ac:dyDescent="0.25">
      <c r="B627" s="477" t="str">
        <f>IF(Tabla1[[#This Row],[Código_Actividad]]="","",CONCATENATE(Tabla1[[#This Row],[POA]],".",Tabla1[[#This Row],[SRS]],".",Tabla1[[#This Row],[AREA]],".",Tabla1[[#This Row],[TIPO]]))</f>
        <v/>
      </c>
      <c r="C627" s="477" t="str">
        <f>IF(Tabla1[[#This Row],[Código_Actividad]]="","",'Formulario PPGR1'!#REF!)</f>
        <v/>
      </c>
      <c r="D627" s="477" t="str">
        <f>IF(Tabla1[[#This Row],[Código_Actividad]]="","",'Formulario PPGR1'!#REF!)</f>
        <v/>
      </c>
      <c r="E627" s="477" t="str">
        <f>IF(Tabla1[[#This Row],[Código_Actividad]]="","",'Formulario PPGR1'!#REF!)</f>
        <v/>
      </c>
      <c r="F627" s="477" t="str">
        <f>IF(Tabla1[[#This Row],[Código_Actividad]]="","",'Formulario PPGR1'!#REF!)</f>
        <v/>
      </c>
      <c r="G627" s="386"/>
      <c r="H627" s="418" t="str">
        <f>IFERROR(VLOOKUP(Tabla1[[#This Row],[Código_Actividad]],'Formulario PPGR2'!$H$7:$I$1048576,2,FALSE),"")</f>
        <v/>
      </c>
      <c r="I627" s="453" t="str">
        <f>IFERROR(VLOOKUP([5]!Tabla1[[#This Row],[Código_Actividad]],[5]!Tabla2[[Código]:[Total de Acciones ]],15,FALSE),"")</f>
        <v/>
      </c>
      <c r="J627" s="388"/>
      <c r="K627" s="451" t="str">
        <f>IFERROR(VLOOKUP($J627,[13]LSIns!$B$5:$C$45,2,FALSE),"")</f>
        <v/>
      </c>
      <c r="L627" s="543"/>
      <c r="M627" s="475" t="str">
        <f>IFERROR(VLOOKUP($L627,Insumos!$D$2:$G$518,2,FALSE),"")</f>
        <v/>
      </c>
      <c r="N627" s="545"/>
      <c r="O627" s="476" t="str">
        <f>IFERROR(VLOOKUP($L627,Insumos!$D$2:$G$518,3,FALSE),"")</f>
        <v/>
      </c>
      <c r="P627" s="476" t="e">
        <f>+Tabla1[[#This Row],[Precio Unitario]]*Tabla1[[#This Row],[Cantidad de Insumos]]</f>
        <v>#VALUE!</v>
      </c>
      <c r="Q627" s="476" t="str">
        <f>IFERROR(VLOOKUP($L627,Insumos!$D$2:$G$518,4,FALSE),"")</f>
        <v/>
      </c>
      <c r="R627" s="475"/>
    </row>
    <row r="628" spans="2:18" x14ac:dyDescent="0.25">
      <c r="B628" s="477" t="str">
        <f>IF(Tabla1[[#This Row],[Código_Actividad]]="","",CONCATENATE(Tabla1[[#This Row],[POA]],".",Tabla1[[#This Row],[SRS]],".",Tabla1[[#This Row],[AREA]],".",Tabla1[[#This Row],[TIPO]]))</f>
        <v/>
      </c>
      <c r="C628" s="477" t="str">
        <f>IF(Tabla1[[#This Row],[Código_Actividad]]="","",'Formulario PPGR1'!#REF!)</f>
        <v/>
      </c>
      <c r="D628" s="477" t="str">
        <f>IF(Tabla1[[#This Row],[Código_Actividad]]="","",'Formulario PPGR1'!#REF!)</f>
        <v/>
      </c>
      <c r="E628" s="477" t="str">
        <f>IF(Tabla1[[#This Row],[Código_Actividad]]="","",'Formulario PPGR1'!#REF!)</f>
        <v/>
      </c>
      <c r="F628" s="477" t="str">
        <f>IF(Tabla1[[#This Row],[Código_Actividad]]="","",'Formulario PPGR1'!#REF!)</f>
        <v/>
      </c>
      <c r="G628" s="386"/>
      <c r="H628" s="418" t="str">
        <f>IFERROR(VLOOKUP(Tabla1[[#This Row],[Código_Actividad]],'Formulario PPGR2'!$H$7:$I$1048576,2,FALSE),"")</f>
        <v/>
      </c>
      <c r="I628" s="453" t="str">
        <f>IFERROR(VLOOKUP([5]!Tabla1[[#This Row],[Código_Actividad]],[5]!Tabla2[[Código]:[Total de Acciones ]],15,FALSE),"")</f>
        <v/>
      </c>
      <c r="J628" s="388"/>
      <c r="K628" s="451" t="str">
        <f>IFERROR(VLOOKUP($J628,[13]LSIns!$B$5:$C$45,2,FALSE),"")</f>
        <v/>
      </c>
      <c r="L628" s="543"/>
      <c r="M628" s="475" t="str">
        <f>IFERROR(VLOOKUP($L628,Insumos!$D$2:$G$518,2,FALSE),"")</f>
        <v/>
      </c>
      <c r="N628" s="545"/>
      <c r="O628" s="476" t="str">
        <f>IFERROR(VLOOKUP($L628,Insumos!$D$2:$G$518,3,FALSE),"")</f>
        <v/>
      </c>
      <c r="P628" s="476" t="e">
        <f>+Tabla1[[#This Row],[Precio Unitario]]*Tabla1[[#This Row],[Cantidad de Insumos]]</f>
        <v>#VALUE!</v>
      </c>
      <c r="Q628" s="476" t="str">
        <f>IFERROR(VLOOKUP($L628,Insumos!$D$2:$G$518,4,FALSE),"")</f>
        <v/>
      </c>
      <c r="R628" s="475"/>
    </row>
    <row r="629" spans="2:18" x14ac:dyDescent="0.25">
      <c r="B629" s="477" t="str">
        <f>IF(Tabla1[[#This Row],[Código_Actividad]]="","",CONCATENATE(Tabla1[[#This Row],[POA]],".",Tabla1[[#This Row],[SRS]],".",Tabla1[[#This Row],[AREA]],".",Tabla1[[#This Row],[TIPO]]))</f>
        <v/>
      </c>
      <c r="C629" s="477" t="str">
        <f>IF(Tabla1[[#This Row],[Código_Actividad]]="","",'Formulario PPGR1'!#REF!)</f>
        <v/>
      </c>
      <c r="D629" s="477" t="str">
        <f>IF(Tabla1[[#This Row],[Código_Actividad]]="","",'Formulario PPGR1'!#REF!)</f>
        <v/>
      </c>
      <c r="E629" s="477" t="str">
        <f>IF(Tabla1[[#This Row],[Código_Actividad]]="","",'Formulario PPGR1'!#REF!)</f>
        <v/>
      </c>
      <c r="F629" s="477" t="str">
        <f>IF(Tabla1[[#This Row],[Código_Actividad]]="","",'Formulario PPGR1'!#REF!)</f>
        <v/>
      </c>
      <c r="G629" s="386"/>
      <c r="H629" s="418" t="str">
        <f>IFERROR(VLOOKUP(Tabla1[[#This Row],[Código_Actividad]],'Formulario PPGR2'!$H$7:$I$1048576,2,FALSE),"")</f>
        <v/>
      </c>
      <c r="I629" s="453">
        <v>3</v>
      </c>
      <c r="J629" s="388"/>
      <c r="K629" s="451" t="str">
        <f>IFERROR(VLOOKUP($J629,[13]LSIns!$B$5:$C$45,2,FALSE),"")</f>
        <v/>
      </c>
      <c r="L629" s="543"/>
      <c r="M629" s="475" t="str">
        <f>IFERROR(VLOOKUP($L629,Insumos!$D$2:$G$518,2,FALSE),"")</f>
        <v/>
      </c>
      <c r="N629" s="545"/>
      <c r="O629" s="476" t="str">
        <f>IFERROR(VLOOKUP($L629,Insumos!$D$2:$G$518,3,FALSE),"")</f>
        <v/>
      </c>
      <c r="P629" s="476" t="e">
        <f>+Tabla1[[#This Row],[Precio Unitario]]*Tabla1[[#This Row],[Cantidad de Insumos]]</f>
        <v>#VALUE!</v>
      </c>
      <c r="Q629" s="476" t="str">
        <f>IFERROR(VLOOKUP($L629,Insumos!$D$2:$G$518,4,FALSE),"")</f>
        <v/>
      </c>
      <c r="R629" s="475"/>
    </row>
    <row r="630" spans="2:18" x14ac:dyDescent="0.25">
      <c r="B630" s="477" t="str">
        <f>IF(Tabla1[[#This Row],[Código_Actividad]]="","",CONCATENATE(Tabla1[[#This Row],[POA]],".",Tabla1[[#This Row],[SRS]],".",Tabla1[[#This Row],[AREA]],".",Tabla1[[#This Row],[TIPO]]))</f>
        <v/>
      </c>
      <c r="C630" s="477" t="str">
        <f>IF(Tabla1[[#This Row],[Código_Actividad]]="","",'Formulario PPGR1'!#REF!)</f>
        <v/>
      </c>
      <c r="D630" s="477" t="str">
        <f>IF(Tabla1[[#This Row],[Código_Actividad]]="","",'Formulario PPGR1'!#REF!)</f>
        <v/>
      </c>
      <c r="E630" s="477" t="str">
        <f>IF(Tabla1[[#This Row],[Código_Actividad]]="","",'Formulario PPGR1'!#REF!)</f>
        <v/>
      </c>
      <c r="F630" s="477" t="str">
        <f>IF(Tabla1[[#This Row],[Código_Actividad]]="","",'Formulario PPGR1'!#REF!)</f>
        <v/>
      </c>
      <c r="G630" s="386"/>
      <c r="H630" s="418" t="str">
        <f>IFERROR(VLOOKUP(Tabla1[[#This Row],[Código_Actividad]],'Formulario PPGR2'!$H$7:$I$1048576,2,FALSE),"")</f>
        <v/>
      </c>
      <c r="I630" s="453" t="str">
        <f>IFERROR(VLOOKUP([5]!Tabla1[[#This Row],[Código_Actividad]],[5]!Tabla2[[Código]:[Total de Acciones ]],15,FALSE),"")</f>
        <v/>
      </c>
      <c r="J630" s="388"/>
      <c r="K630" s="451" t="str">
        <f>IFERROR(VLOOKUP($J630,[13]LSIns!$B$5:$C$45,2,FALSE),"")</f>
        <v/>
      </c>
      <c r="L630" s="543"/>
      <c r="M630" s="475" t="str">
        <f>IFERROR(VLOOKUP($L630,Insumos!$D$2:$G$518,2,FALSE),"")</f>
        <v/>
      </c>
      <c r="N630" s="545"/>
      <c r="O630" s="476" t="str">
        <f>IFERROR(VLOOKUP($L630,Insumos!$D$2:$G$518,3,FALSE),"")</f>
        <v/>
      </c>
      <c r="P630" s="476" t="e">
        <f>+Tabla1[[#This Row],[Precio Unitario]]*Tabla1[[#This Row],[Cantidad de Insumos]]</f>
        <v>#VALUE!</v>
      </c>
      <c r="Q630" s="476" t="str">
        <f>IFERROR(VLOOKUP($L630,Insumos!$D$2:$G$518,4,FALSE),"")</f>
        <v/>
      </c>
      <c r="R630" s="475"/>
    </row>
    <row r="631" spans="2:18" x14ac:dyDescent="0.25">
      <c r="B631" s="477" t="str">
        <f>IF(Tabla1[[#This Row],[Código_Actividad]]="","",CONCATENATE(Tabla1[[#This Row],[POA]],".",Tabla1[[#This Row],[SRS]],".",Tabla1[[#This Row],[AREA]],".",Tabla1[[#This Row],[TIPO]]))</f>
        <v/>
      </c>
      <c r="C631" s="477" t="str">
        <f>IF(Tabla1[[#This Row],[Código_Actividad]]="","",'Formulario PPGR1'!#REF!)</f>
        <v/>
      </c>
      <c r="D631" s="477" t="str">
        <f>IF(Tabla1[[#This Row],[Código_Actividad]]="","",'Formulario PPGR1'!#REF!)</f>
        <v/>
      </c>
      <c r="E631" s="477" t="str">
        <f>IF(Tabla1[[#This Row],[Código_Actividad]]="","",'Formulario PPGR1'!#REF!)</f>
        <v/>
      </c>
      <c r="F631" s="477" t="str">
        <f>IF(Tabla1[[#This Row],[Código_Actividad]]="","",'Formulario PPGR1'!#REF!)</f>
        <v/>
      </c>
      <c r="G631" s="386"/>
      <c r="H631" s="418" t="str">
        <f>IFERROR(VLOOKUP(Tabla1[[#This Row],[Código_Actividad]],'Formulario PPGR2'!$H$7:$I$1048576,2,FALSE),"")</f>
        <v/>
      </c>
      <c r="I631" s="453" t="str">
        <f>IFERROR(VLOOKUP([5]!Tabla1[[#This Row],[Código_Actividad]],[5]!Tabla2[[Código]:[Total de Acciones ]],15,FALSE),"")</f>
        <v/>
      </c>
      <c r="J631" s="388"/>
      <c r="K631" s="451" t="str">
        <f>IFERROR(VLOOKUP($J631,[13]LSIns!$B$5:$C$45,2,FALSE),"")</f>
        <v/>
      </c>
      <c r="L631" s="543"/>
      <c r="M631" s="475" t="str">
        <f>IFERROR(VLOOKUP($L631,Insumos!$D$2:$G$518,2,FALSE),"")</f>
        <v/>
      </c>
      <c r="N631" s="545"/>
      <c r="O631" s="476" t="str">
        <f>IFERROR(VLOOKUP($L631,Insumos!$D$2:$G$518,3,FALSE),"")</f>
        <v/>
      </c>
      <c r="P631" s="476" t="e">
        <f>+Tabla1[[#This Row],[Precio Unitario]]*Tabla1[[#This Row],[Cantidad de Insumos]]</f>
        <v>#VALUE!</v>
      </c>
      <c r="Q631" s="476" t="str">
        <f>IFERROR(VLOOKUP($L631,Insumos!$D$2:$G$518,4,FALSE),"")</f>
        <v/>
      </c>
      <c r="R631" s="475"/>
    </row>
    <row r="632" spans="2:18" x14ac:dyDescent="0.25">
      <c r="B632" s="477" t="str">
        <f>IF(Tabla1[[#This Row],[Código_Actividad]]="","",CONCATENATE(Tabla1[[#This Row],[POA]],".",Tabla1[[#This Row],[SRS]],".",Tabla1[[#This Row],[AREA]],".",Tabla1[[#This Row],[TIPO]]))</f>
        <v/>
      </c>
      <c r="C632" s="477" t="str">
        <f>IF(Tabla1[[#This Row],[Código_Actividad]]="","",'Formulario PPGR1'!#REF!)</f>
        <v/>
      </c>
      <c r="D632" s="477" t="str">
        <f>IF(Tabla1[[#This Row],[Código_Actividad]]="","",'Formulario PPGR1'!#REF!)</f>
        <v/>
      </c>
      <c r="E632" s="477" t="str">
        <f>IF(Tabla1[[#This Row],[Código_Actividad]]="","",'Formulario PPGR1'!#REF!)</f>
        <v/>
      </c>
      <c r="F632" s="477" t="str">
        <f>IF(Tabla1[[#This Row],[Código_Actividad]]="","",'Formulario PPGR1'!#REF!)</f>
        <v/>
      </c>
      <c r="G632" s="386"/>
      <c r="H632" s="418" t="str">
        <f>IFERROR(VLOOKUP(Tabla1[[#This Row],[Código_Actividad]],'Formulario PPGR2'!$H$7:$I$1048576,2,FALSE),"")</f>
        <v/>
      </c>
      <c r="I632" s="453" t="str">
        <f>IFERROR(VLOOKUP([5]!Tabla1[[#This Row],[Código_Actividad]],[5]!Tabla2[[Código]:[Total de Acciones ]],15,FALSE),"")</f>
        <v/>
      </c>
      <c r="J632" s="388"/>
      <c r="K632" s="451" t="str">
        <f>IFERROR(VLOOKUP($J632,[13]LSIns!$B$5:$C$45,2,FALSE),"")</f>
        <v/>
      </c>
      <c r="L632" s="543"/>
      <c r="M632" s="475" t="str">
        <f>IFERROR(VLOOKUP($L632,Insumos!$D$2:$G$518,2,FALSE),"")</f>
        <v/>
      </c>
      <c r="N632" s="545"/>
      <c r="O632" s="476" t="str">
        <f>IFERROR(VLOOKUP($L632,Insumos!$D$2:$G$518,3,FALSE),"")</f>
        <v/>
      </c>
      <c r="P632" s="476" t="e">
        <f>+Tabla1[[#This Row],[Precio Unitario]]*Tabla1[[#This Row],[Cantidad de Insumos]]</f>
        <v>#VALUE!</v>
      </c>
      <c r="Q632" s="476" t="str">
        <f>IFERROR(VLOOKUP($L632,Insumos!$D$2:$G$518,4,FALSE),"")</f>
        <v/>
      </c>
      <c r="R632" s="475"/>
    </row>
    <row r="633" spans="2:18" x14ac:dyDescent="0.25">
      <c r="B633" s="477" t="str">
        <f>IF(Tabla1[[#This Row],[Código_Actividad]]="","",CONCATENATE(Tabla1[[#This Row],[POA]],".",Tabla1[[#This Row],[SRS]],".",Tabla1[[#This Row],[AREA]],".",Tabla1[[#This Row],[TIPO]]))</f>
        <v/>
      </c>
      <c r="C633" s="477" t="str">
        <f>IF(Tabla1[[#This Row],[Código_Actividad]]="","",'Formulario PPGR1'!#REF!)</f>
        <v/>
      </c>
      <c r="D633" s="477" t="str">
        <f>IF(Tabla1[[#This Row],[Código_Actividad]]="","",'Formulario PPGR1'!#REF!)</f>
        <v/>
      </c>
      <c r="E633" s="477" t="str">
        <f>IF(Tabla1[[#This Row],[Código_Actividad]]="","",'Formulario PPGR1'!#REF!)</f>
        <v/>
      </c>
      <c r="F633" s="477" t="str">
        <f>IF(Tabla1[[#This Row],[Código_Actividad]]="","",'Formulario PPGR1'!#REF!)</f>
        <v/>
      </c>
      <c r="G633" s="386"/>
      <c r="H633" s="418" t="str">
        <f>IFERROR(VLOOKUP(Tabla1[[#This Row],[Código_Actividad]],'Formulario PPGR2'!$H$7:$I$1048576,2,FALSE),"")</f>
        <v/>
      </c>
      <c r="I633" s="453">
        <v>4</v>
      </c>
      <c r="J633" s="388"/>
      <c r="K633" s="451" t="str">
        <f>IFERROR(VLOOKUP($J633,[13]LSIns!$B$5:$C$45,2,FALSE),"")</f>
        <v/>
      </c>
      <c r="L633" s="543"/>
      <c r="M633" s="475" t="str">
        <f>IFERROR(VLOOKUP($L633,Insumos!$D$2:$G$518,2,FALSE),"")</f>
        <v/>
      </c>
      <c r="N633" s="545"/>
      <c r="O633" s="476" t="str">
        <f>IFERROR(VLOOKUP($L633,Insumos!$D$2:$G$518,3,FALSE),"")</f>
        <v/>
      </c>
      <c r="P633" s="476" t="e">
        <f>+Tabla1[[#This Row],[Precio Unitario]]*Tabla1[[#This Row],[Cantidad de Insumos]]</f>
        <v>#VALUE!</v>
      </c>
      <c r="Q633" s="476" t="str">
        <f>IFERROR(VLOOKUP($L633,Insumos!$D$2:$G$518,4,FALSE),"")</f>
        <v/>
      </c>
      <c r="R633" s="475"/>
    </row>
    <row r="634" spans="2:18" x14ac:dyDescent="0.25">
      <c r="B634" s="477" t="str">
        <f>IF(Tabla1[[#This Row],[Código_Actividad]]="","",CONCATENATE(Tabla1[[#This Row],[POA]],".",Tabla1[[#This Row],[SRS]],".",Tabla1[[#This Row],[AREA]],".",Tabla1[[#This Row],[TIPO]]))</f>
        <v/>
      </c>
      <c r="C634" s="477" t="str">
        <f>IF(Tabla1[[#This Row],[Código_Actividad]]="","",'Formulario PPGR1'!#REF!)</f>
        <v/>
      </c>
      <c r="D634" s="477" t="str">
        <f>IF(Tabla1[[#This Row],[Código_Actividad]]="","",'Formulario PPGR1'!#REF!)</f>
        <v/>
      </c>
      <c r="E634" s="477" t="str">
        <f>IF(Tabla1[[#This Row],[Código_Actividad]]="","",'Formulario PPGR1'!#REF!)</f>
        <v/>
      </c>
      <c r="F634" s="477" t="str">
        <f>IF(Tabla1[[#This Row],[Código_Actividad]]="","",'Formulario PPGR1'!#REF!)</f>
        <v/>
      </c>
      <c r="G634" s="386"/>
      <c r="H634" s="418" t="str">
        <f>IFERROR(VLOOKUP(Tabla1[[#This Row],[Código_Actividad]],'Formulario PPGR2'!$H$7:$I$1048576,2,FALSE),"")</f>
        <v/>
      </c>
      <c r="I634" s="453">
        <v>3</v>
      </c>
      <c r="J634" s="388"/>
      <c r="K634" s="451" t="str">
        <f>IFERROR(VLOOKUP($J634,[13]LSIns!$B$5:$C$45,2,FALSE),"")</f>
        <v/>
      </c>
      <c r="L634" s="543"/>
      <c r="M634" s="475" t="str">
        <f>IFERROR(VLOOKUP($L634,Insumos!$D$2:$G$518,2,FALSE),"")</f>
        <v/>
      </c>
      <c r="N634" s="545"/>
      <c r="O634" s="476" t="str">
        <f>IFERROR(VLOOKUP($L634,Insumos!$D$2:$G$518,3,FALSE),"")</f>
        <v/>
      </c>
      <c r="P634" s="476" t="e">
        <f>+Tabla1[[#This Row],[Precio Unitario]]*Tabla1[[#This Row],[Cantidad de Insumos]]</f>
        <v>#VALUE!</v>
      </c>
      <c r="Q634" s="476" t="str">
        <f>IFERROR(VLOOKUP($L634,Insumos!$D$2:$G$518,4,FALSE),"")</f>
        <v/>
      </c>
      <c r="R634" s="475"/>
    </row>
    <row r="635" spans="2:18" x14ac:dyDescent="0.25">
      <c r="B635" s="477" t="str">
        <f>IF(Tabla1[[#This Row],[Código_Actividad]]="","",CONCATENATE(Tabla1[[#This Row],[POA]],".",Tabla1[[#This Row],[SRS]],".",Tabla1[[#This Row],[AREA]],".",Tabla1[[#This Row],[TIPO]]))</f>
        <v/>
      </c>
      <c r="C635" s="477" t="str">
        <f>IF(Tabla1[[#This Row],[Código_Actividad]]="","",'Formulario PPGR1'!#REF!)</f>
        <v/>
      </c>
      <c r="D635" s="477" t="str">
        <f>IF(Tabla1[[#This Row],[Código_Actividad]]="","",'Formulario PPGR1'!#REF!)</f>
        <v/>
      </c>
      <c r="E635" s="477" t="str">
        <f>IF(Tabla1[[#This Row],[Código_Actividad]]="","",'Formulario PPGR1'!#REF!)</f>
        <v/>
      </c>
      <c r="F635" s="477" t="str">
        <f>IF(Tabla1[[#This Row],[Código_Actividad]]="","",'Formulario PPGR1'!#REF!)</f>
        <v/>
      </c>
      <c r="G635" s="386"/>
      <c r="H635" s="418" t="str">
        <f>IFERROR(VLOOKUP(Tabla1[[#This Row],[Código_Actividad]],'Formulario PPGR2'!$H$7:$I$1048576,2,FALSE),"")</f>
        <v/>
      </c>
      <c r="I635" s="453">
        <v>6</v>
      </c>
      <c r="J635" s="388"/>
      <c r="K635" s="451" t="str">
        <f>IFERROR(VLOOKUP($J635,[13]LSIns!$B$5:$C$45,2,FALSE),"")</f>
        <v/>
      </c>
      <c r="L635" s="543"/>
      <c r="M635" s="475" t="str">
        <f>IFERROR(VLOOKUP($L635,Insumos!$D$2:$G$518,2,FALSE),"")</f>
        <v/>
      </c>
      <c r="N635" s="545"/>
      <c r="O635" s="476" t="str">
        <f>IFERROR(VLOOKUP($L635,Insumos!$D$2:$G$518,3,FALSE),"")</f>
        <v/>
      </c>
      <c r="P635" s="476" t="e">
        <f>+Tabla1[[#This Row],[Precio Unitario]]*Tabla1[[#This Row],[Cantidad de Insumos]]</f>
        <v>#VALUE!</v>
      </c>
      <c r="Q635" s="476" t="str">
        <f>IFERROR(VLOOKUP($L635,Insumos!$D$2:$G$518,4,FALSE),"")</f>
        <v/>
      </c>
      <c r="R635" s="475"/>
    </row>
    <row r="636" spans="2:18" x14ac:dyDescent="0.25">
      <c r="B636" s="477" t="str">
        <f>IF(Tabla1[[#This Row],[Código_Actividad]]="","",CONCATENATE(Tabla1[[#This Row],[POA]],".",Tabla1[[#This Row],[SRS]],".",Tabla1[[#This Row],[AREA]],".",Tabla1[[#This Row],[TIPO]]))</f>
        <v/>
      </c>
      <c r="C636" s="477" t="str">
        <f>IF(Tabla1[[#This Row],[Código_Actividad]]="","",'Formulario PPGR1'!#REF!)</f>
        <v/>
      </c>
      <c r="D636" s="477" t="str">
        <f>IF(Tabla1[[#This Row],[Código_Actividad]]="","",'Formulario PPGR1'!#REF!)</f>
        <v/>
      </c>
      <c r="E636" s="477" t="str">
        <f>IF(Tabla1[[#This Row],[Código_Actividad]]="","",'Formulario PPGR1'!#REF!)</f>
        <v/>
      </c>
      <c r="F636" s="477" t="str">
        <f>IF(Tabla1[[#This Row],[Código_Actividad]]="","",'Formulario PPGR1'!#REF!)</f>
        <v/>
      </c>
      <c r="G636" s="386"/>
      <c r="H636" s="418" t="str">
        <f>IFERROR(VLOOKUP(Tabla1[[#This Row],[Código_Actividad]],'Formulario PPGR2'!$H$7:$I$1048576,2,FALSE),"")</f>
        <v/>
      </c>
      <c r="I636" s="453" t="str">
        <f>IFERROR(VLOOKUP([5]!Tabla1[[#This Row],[Código_Actividad]],[5]!Tabla2[[Código]:[Total de Acciones ]],15,FALSE),"")</f>
        <v/>
      </c>
      <c r="J636" s="388"/>
      <c r="K636" s="451" t="str">
        <f>IFERROR(VLOOKUP($J636,[13]LSIns!$B$5:$C$45,2,FALSE),"")</f>
        <v/>
      </c>
      <c r="L636" s="543"/>
      <c r="M636" s="475" t="str">
        <f>IFERROR(VLOOKUP($L636,Insumos!$D$2:$G$518,2,FALSE),"")</f>
        <v/>
      </c>
      <c r="N636" s="545"/>
      <c r="O636" s="476" t="str">
        <f>IFERROR(VLOOKUP($L636,Insumos!$D$2:$G$518,3,FALSE),"")</f>
        <v/>
      </c>
      <c r="P636" s="476" t="e">
        <f>+Tabla1[[#This Row],[Precio Unitario]]*Tabla1[[#This Row],[Cantidad de Insumos]]</f>
        <v>#VALUE!</v>
      </c>
      <c r="Q636" s="476" t="str">
        <f>IFERROR(VLOOKUP($L636,Insumos!$D$2:$G$518,4,FALSE),"")</f>
        <v/>
      </c>
      <c r="R636" s="475"/>
    </row>
    <row r="637" spans="2:18" x14ac:dyDescent="0.25">
      <c r="B637" s="477" t="str">
        <f>IF(Tabla1[[#This Row],[Código_Actividad]]="","",CONCATENATE(Tabla1[[#This Row],[POA]],".",Tabla1[[#This Row],[SRS]],".",Tabla1[[#This Row],[AREA]],".",Tabla1[[#This Row],[TIPO]]))</f>
        <v/>
      </c>
      <c r="C637" s="477" t="str">
        <f>IF(Tabla1[[#This Row],[Código_Actividad]]="","",'Formulario PPGR1'!#REF!)</f>
        <v/>
      </c>
      <c r="D637" s="477" t="str">
        <f>IF(Tabla1[[#This Row],[Código_Actividad]]="","",'Formulario PPGR1'!#REF!)</f>
        <v/>
      </c>
      <c r="E637" s="477" t="str">
        <f>IF(Tabla1[[#This Row],[Código_Actividad]]="","",'Formulario PPGR1'!#REF!)</f>
        <v/>
      </c>
      <c r="F637" s="477" t="str">
        <f>IF(Tabla1[[#This Row],[Código_Actividad]]="","",'Formulario PPGR1'!#REF!)</f>
        <v/>
      </c>
      <c r="G637" s="386"/>
      <c r="H637" s="418" t="str">
        <f>IFERROR(VLOOKUP(Tabla1[[#This Row],[Código_Actividad]],'Formulario PPGR2'!$H$7:$I$1048576,2,FALSE),"")</f>
        <v/>
      </c>
      <c r="I637" s="453" t="str">
        <f>IFERROR(VLOOKUP([5]!Tabla1[[#This Row],[Código_Actividad]],[5]!Tabla2[[Código]:[Total de Acciones ]],15,FALSE),"")</f>
        <v/>
      </c>
      <c r="J637" s="388"/>
      <c r="K637" s="451" t="str">
        <f>IFERROR(VLOOKUP($J637,[13]LSIns!$B$5:$C$45,2,FALSE),"")</f>
        <v/>
      </c>
      <c r="L637" s="543"/>
      <c r="M637" s="475" t="str">
        <f>IFERROR(VLOOKUP($L637,Insumos!$D$2:$G$518,2,FALSE),"")</f>
        <v/>
      </c>
      <c r="N637" s="545"/>
      <c r="O637" s="476" t="str">
        <f>IFERROR(VLOOKUP($L637,Insumos!$D$2:$G$518,3,FALSE),"")</f>
        <v/>
      </c>
      <c r="P637" s="476" t="e">
        <f>+Tabla1[[#This Row],[Precio Unitario]]*Tabla1[[#This Row],[Cantidad de Insumos]]</f>
        <v>#VALUE!</v>
      </c>
      <c r="Q637" s="476" t="str">
        <f>IFERROR(VLOOKUP($L637,Insumos!$D$2:$G$518,4,FALSE),"")</f>
        <v/>
      </c>
      <c r="R637" s="475"/>
    </row>
    <row r="638" spans="2:18" x14ac:dyDescent="0.25">
      <c r="B638" s="477" t="str">
        <f>IF(Tabla1[[#This Row],[Código_Actividad]]="","",CONCATENATE(Tabla1[[#This Row],[POA]],".",Tabla1[[#This Row],[SRS]],".",Tabla1[[#This Row],[AREA]],".",Tabla1[[#This Row],[TIPO]]))</f>
        <v/>
      </c>
      <c r="C638" s="477" t="str">
        <f>IF(Tabla1[[#This Row],[Código_Actividad]]="","",'Formulario PPGR1'!#REF!)</f>
        <v/>
      </c>
      <c r="D638" s="477" t="str">
        <f>IF(Tabla1[[#This Row],[Código_Actividad]]="","",'Formulario PPGR1'!#REF!)</f>
        <v/>
      </c>
      <c r="E638" s="477" t="str">
        <f>IF(Tabla1[[#This Row],[Código_Actividad]]="","",'Formulario PPGR1'!#REF!)</f>
        <v/>
      </c>
      <c r="F638" s="477" t="str">
        <f>IF(Tabla1[[#This Row],[Código_Actividad]]="","",'Formulario PPGR1'!#REF!)</f>
        <v/>
      </c>
      <c r="G638" s="386"/>
      <c r="H638" s="418" t="str">
        <f>IFERROR(VLOOKUP(Tabla1[[#This Row],[Código_Actividad]],'Formulario PPGR2'!$H$7:$I$1048576,2,FALSE),"")</f>
        <v/>
      </c>
      <c r="I638" s="453" t="str">
        <f>IFERROR(VLOOKUP([5]!Tabla1[[#This Row],[Código_Actividad]],[5]!Tabla2[[Código]:[Total de Acciones ]],15,FALSE),"")</f>
        <v/>
      </c>
      <c r="J638" s="388"/>
      <c r="K638" s="451" t="str">
        <f>IFERROR(VLOOKUP($J638,[13]LSIns!$B$5:$C$45,2,FALSE),"")</f>
        <v/>
      </c>
      <c r="L638" s="543"/>
      <c r="M638" s="475" t="str">
        <f>IFERROR(VLOOKUP($L638,Insumos!$D$2:$G$518,2,FALSE),"")</f>
        <v/>
      </c>
      <c r="N638" s="545"/>
      <c r="O638" s="476" t="str">
        <f>IFERROR(VLOOKUP($L638,Insumos!$D$2:$G$518,3,FALSE),"")</f>
        <v/>
      </c>
      <c r="P638" s="476" t="e">
        <f>+Tabla1[[#This Row],[Precio Unitario]]*Tabla1[[#This Row],[Cantidad de Insumos]]</f>
        <v>#VALUE!</v>
      </c>
      <c r="Q638" s="476" t="str">
        <f>IFERROR(VLOOKUP($L638,Insumos!$D$2:$G$518,4,FALSE),"")</f>
        <v/>
      </c>
      <c r="R638" s="475"/>
    </row>
    <row r="639" spans="2:18" x14ac:dyDescent="0.25">
      <c r="B639" s="477" t="str">
        <f>IF(Tabla1[[#This Row],[Código_Actividad]]="","",CONCATENATE(Tabla1[[#This Row],[POA]],".",Tabla1[[#This Row],[SRS]],".",Tabla1[[#This Row],[AREA]],".",Tabla1[[#This Row],[TIPO]]))</f>
        <v/>
      </c>
      <c r="C639" s="477" t="str">
        <f>IF(Tabla1[[#This Row],[Código_Actividad]]="","",'Formulario PPGR1'!#REF!)</f>
        <v/>
      </c>
      <c r="D639" s="477" t="str">
        <f>IF(Tabla1[[#This Row],[Código_Actividad]]="","",'Formulario PPGR1'!#REF!)</f>
        <v/>
      </c>
      <c r="E639" s="477" t="str">
        <f>IF(Tabla1[[#This Row],[Código_Actividad]]="","",'Formulario PPGR1'!#REF!)</f>
        <v/>
      </c>
      <c r="F639" s="477" t="str">
        <f>IF(Tabla1[[#This Row],[Código_Actividad]]="","",'Formulario PPGR1'!#REF!)</f>
        <v/>
      </c>
      <c r="G639" s="386"/>
      <c r="H639" s="418" t="str">
        <f>IFERROR(VLOOKUP(Tabla1[[#This Row],[Código_Actividad]],'Formulario PPGR2'!$H$7:$I$1048576,2,FALSE),"")</f>
        <v/>
      </c>
      <c r="I639" s="453">
        <v>2</v>
      </c>
      <c r="J639" s="388"/>
      <c r="K639" s="451" t="str">
        <f>IFERROR(VLOOKUP($J639,[13]LSIns!$B$5:$C$45,2,FALSE),"")</f>
        <v/>
      </c>
      <c r="L639" s="543"/>
      <c r="M639" s="475" t="str">
        <f>IFERROR(VLOOKUP($L639,Insumos!$D$2:$G$518,2,FALSE),"")</f>
        <v/>
      </c>
      <c r="N639" s="545"/>
      <c r="O639" s="476" t="str">
        <f>IFERROR(VLOOKUP($L639,Insumos!$D$2:$G$518,3,FALSE),"")</f>
        <v/>
      </c>
      <c r="P639" s="476" t="e">
        <f>+Tabla1[[#This Row],[Precio Unitario]]*Tabla1[[#This Row],[Cantidad de Insumos]]</f>
        <v>#VALUE!</v>
      </c>
      <c r="Q639" s="476" t="str">
        <f>IFERROR(VLOOKUP($L639,Insumos!$D$2:$G$518,4,FALSE),"")</f>
        <v/>
      </c>
      <c r="R639" s="475"/>
    </row>
    <row r="640" spans="2:18" x14ac:dyDescent="0.25">
      <c r="B640" s="477" t="str">
        <f>IF(Tabla1[[#This Row],[Código_Actividad]]="","",CONCATENATE(Tabla1[[#This Row],[POA]],".",Tabla1[[#This Row],[SRS]],".",Tabla1[[#This Row],[AREA]],".",Tabla1[[#This Row],[TIPO]]))</f>
        <v/>
      </c>
      <c r="C640" s="477" t="str">
        <f>IF(Tabla1[[#This Row],[Código_Actividad]]="","",'Formulario PPGR1'!#REF!)</f>
        <v/>
      </c>
      <c r="D640" s="477" t="str">
        <f>IF(Tabla1[[#This Row],[Código_Actividad]]="","",'Formulario PPGR1'!#REF!)</f>
        <v/>
      </c>
      <c r="E640" s="477" t="str">
        <f>IF(Tabla1[[#This Row],[Código_Actividad]]="","",'Formulario PPGR1'!#REF!)</f>
        <v/>
      </c>
      <c r="F640" s="477" t="str">
        <f>IF(Tabla1[[#This Row],[Código_Actividad]]="","",'Formulario PPGR1'!#REF!)</f>
        <v/>
      </c>
      <c r="G640" s="386"/>
      <c r="H640" s="418" t="str">
        <f>IFERROR(VLOOKUP(Tabla1[[#This Row],[Código_Actividad]],'Formulario PPGR2'!$H$7:$I$1048576,2,FALSE),"")</f>
        <v/>
      </c>
      <c r="I640" s="453">
        <v>2</v>
      </c>
      <c r="J640" s="388"/>
      <c r="K640" s="451" t="str">
        <f>IFERROR(VLOOKUP($J640,[13]LSIns!$B$5:$C$45,2,FALSE),"")</f>
        <v/>
      </c>
      <c r="L640" s="543"/>
      <c r="M640" s="475" t="str">
        <f>IFERROR(VLOOKUP($L640,Insumos!$D$2:$G$518,2,FALSE),"")</f>
        <v/>
      </c>
      <c r="N640" s="545"/>
      <c r="O640" s="476" t="str">
        <f>IFERROR(VLOOKUP($L640,Insumos!$D$2:$G$518,3,FALSE),"")</f>
        <v/>
      </c>
      <c r="P640" s="476" t="e">
        <f>+Tabla1[[#This Row],[Precio Unitario]]*Tabla1[[#This Row],[Cantidad de Insumos]]</f>
        <v>#VALUE!</v>
      </c>
      <c r="Q640" s="476" t="str">
        <f>IFERROR(VLOOKUP($L640,Insumos!$D$2:$G$518,4,FALSE),"")</f>
        <v/>
      </c>
      <c r="R640" s="475"/>
    </row>
    <row r="641" spans="2:18" x14ac:dyDescent="0.25">
      <c r="B641" s="477" t="str">
        <f>IF(Tabla1[[#This Row],[Código_Actividad]]="","",CONCATENATE(Tabla1[[#This Row],[POA]],".",Tabla1[[#This Row],[SRS]],".",Tabla1[[#This Row],[AREA]],".",Tabla1[[#This Row],[TIPO]]))</f>
        <v/>
      </c>
      <c r="C641" s="477" t="str">
        <f>IF(Tabla1[[#This Row],[Código_Actividad]]="","",'Formulario PPGR1'!#REF!)</f>
        <v/>
      </c>
      <c r="D641" s="477" t="str">
        <f>IF(Tabla1[[#This Row],[Código_Actividad]]="","",'Formulario PPGR1'!#REF!)</f>
        <v/>
      </c>
      <c r="E641" s="477" t="str">
        <f>IF(Tabla1[[#This Row],[Código_Actividad]]="","",'Formulario PPGR1'!#REF!)</f>
        <v/>
      </c>
      <c r="F641" s="477" t="str">
        <f>IF(Tabla1[[#This Row],[Código_Actividad]]="","",'Formulario PPGR1'!#REF!)</f>
        <v/>
      </c>
      <c r="G641" s="386"/>
      <c r="H641" s="418" t="str">
        <f>IFERROR(VLOOKUP(Tabla1[[#This Row],[Código_Actividad]],'Formulario PPGR2'!$H$7:$I$1048576,2,FALSE),"")</f>
        <v/>
      </c>
      <c r="I641" s="453" t="str">
        <f>IFERROR(VLOOKUP([5]!Tabla1[[#This Row],[Código_Actividad]],[5]!Tabla2[[Código]:[Total de Acciones ]],15,FALSE),"")</f>
        <v/>
      </c>
      <c r="J641" s="388"/>
      <c r="K641" s="451" t="str">
        <f>IFERROR(VLOOKUP($J641,[13]LSIns!$B$5:$C$45,2,FALSE),"")</f>
        <v/>
      </c>
      <c r="L641" s="543"/>
      <c r="M641" s="475" t="str">
        <f>IFERROR(VLOOKUP($L641,Insumos!$D$2:$G$518,2,FALSE),"")</f>
        <v/>
      </c>
      <c r="N641" s="545"/>
      <c r="O641" s="476" t="str">
        <f>IFERROR(VLOOKUP($L641,Insumos!$D$2:$G$518,3,FALSE),"")</f>
        <v/>
      </c>
      <c r="P641" s="476" t="e">
        <f>+Tabla1[[#This Row],[Precio Unitario]]*Tabla1[[#This Row],[Cantidad de Insumos]]</f>
        <v>#VALUE!</v>
      </c>
      <c r="Q641" s="476" t="str">
        <f>IFERROR(VLOOKUP($L641,Insumos!$D$2:$G$518,4,FALSE),"")</f>
        <v/>
      </c>
      <c r="R641" s="475"/>
    </row>
    <row r="642" spans="2:18" x14ac:dyDescent="0.25">
      <c r="B642" s="477" t="str">
        <f>IF(Tabla1[[#This Row],[Código_Actividad]]="","",CONCATENATE(Tabla1[[#This Row],[POA]],".",Tabla1[[#This Row],[SRS]],".",Tabla1[[#This Row],[AREA]],".",Tabla1[[#This Row],[TIPO]]))</f>
        <v/>
      </c>
      <c r="C642" s="477" t="str">
        <f>IF(Tabla1[[#This Row],[Código_Actividad]]="","",'Formulario PPGR1'!#REF!)</f>
        <v/>
      </c>
      <c r="D642" s="477" t="str">
        <f>IF(Tabla1[[#This Row],[Código_Actividad]]="","",'Formulario PPGR1'!#REF!)</f>
        <v/>
      </c>
      <c r="E642" s="477" t="str">
        <f>IF(Tabla1[[#This Row],[Código_Actividad]]="","",'Formulario PPGR1'!#REF!)</f>
        <v/>
      </c>
      <c r="F642" s="477" t="str">
        <f>IF(Tabla1[[#This Row],[Código_Actividad]]="","",'Formulario PPGR1'!#REF!)</f>
        <v/>
      </c>
      <c r="G642" s="386"/>
      <c r="H642" s="418" t="str">
        <f>IFERROR(VLOOKUP(Tabla1[[#This Row],[Código_Actividad]],'Formulario PPGR2'!$H$7:$I$1048576,2,FALSE),"")</f>
        <v/>
      </c>
      <c r="I642" s="453" t="str">
        <f>IFERROR(VLOOKUP([5]!Tabla1[[#This Row],[Código_Actividad]],[5]!Tabla2[[Código]:[Total de Acciones ]],15,FALSE),"")</f>
        <v/>
      </c>
      <c r="J642" s="388"/>
      <c r="K642" s="451" t="str">
        <f>IFERROR(VLOOKUP($J642,[13]LSIns!$B$5:$C$45,2,FALSE),"")</f>
        <v/>
      </c>
      <c r="L642" s="543"/>
      <c r="M642" s="475" t="str">
        <f>IFERROR(VLOOKUP($L642,Insumos!$D$2:$G$518,2,FALSE),"")</f>
        <v/>
      </c>
      <c r="N642" s="545"/>
      <c r="O642" s="476" t="str">
        <f>IFERROR(VLOOKUP($L642,Insumos!$D$2:$G$518,3,FALSE),"")</f>
        <v/>
      </c>
      <c r="P642" s="476" t="e">
        <f>+Tabla1[[#This Row],[Precio Unitario]]*Tabla1[[#This Row],[Cantidad de Insumos]]</f>
        <v>#VALUE!</v>
      </c>
      <c r="Q642" s="476" t="str">
        <f>IFERROR(VLOOKUP($L642,Insumos!$D$2:$G$518,4,FALSE),"")</f>
        <v/>
      </c>
      <c r="R642" s="475"/>
    </row>
    <row r="643" spans="2:18" x14ac:dyDescent="0.25">
      <c r="B643" s="477" t="str">
        <f>IF(Tabla1[[#This Row],[Código_Actividad]]="","",CONCATENATE(Tabla1[[#This Row],[POA]],".",Tabla1[[#This Row],[SRS]],".",Tabla1[[#This Row],[AREA]],".",Tabla1[[#This Row],[TIPO]]))</f>
        <v/>
      </c>
      <c r="C643" s="477" t="str">
        <f>IF(Tabla1[[#This Row],[Código_Actividad]]="","",'Formulario PPGR1'!#REF!)</f>
        <v/>
      </c>
      <c r="D643" s="477" t="str">
        <f>IF(Tabla1[[#This Row],[Código_Actividad]]="","",'Formulario PPGR1'!#REF!)</f>
        <v/>
      </c>
      <c r="E643" s="477" t="str">
        <f>IF(Tabla1[[#This Row],[Código_Actividad]]="","",'Formulario PPGR1'!#REF!)</f>
        <v/>
      </c>
      <c r="F643" s="477" t="str">
        <f>IF(Tabla1[[#This Row],[Código_Actividad]]="","",'Formulario PPGR1'!#REF!)</f>
        <v/>
      </c>
      <c r="G643" s="386"/>
      <c r="H643" s="418" t="str">
        <f>IFERROR(VLOOKUP(Tabla1[[#This Row],[Código_Actividad]],'Formulario PPGR2'!$H$7:$I$1048576,2,FALSE),"")</f>
        <v/>
      </c>
      <c r="I643" s="453" t="str">
        <f>IFERROR(VLOOKUP([5]!Tabla1[[#This Row],[Código_Actividad]],[5]!Tabla2[[Código]:[Total de Acciones ]],15,FALSE),"")</f>
        <v/>
      </c>
      <c r="J643" s="388"/>
      <c r="K643" s="451" t="str">
        <f>IFERROR(VLOOKUP($J643,[13]LSIns!$B$5:$C$45,2,FALSE),"")</f>
        <v/>
      </c>
      <c r="L643" s="543"/>
      <c r="M643" s="475" t="str">
        <f>IFERROR(VLOOKUP($L643,Insumos!$D$2:$G$518,2,FALSE),"")</f>
        <v/>
      </c>
      <c r="N643" s="545"/>
      <c r="O643" s="476" t="str">
        <f>IFERROR(VLOOKUP($L643,Insumos!$D$2:$G$518,3,FALSE),"")</f>
        <v/>
      </c>
      <c r="P643" s="476" t="e">
        <f>+Tabla1[[#This Row],[Precio Unitario]]*Tabla1[[#This Row],[Cantidad de Insumos]]</f>
        <v>#VALUE!</v>
      </c>
      <c r="Q643" s="476" t="str">
        <f>IFERROR(VLOOKUP($L643,Insumos!$D$2:$G$518,4,FALSE),"")</f>
        <v/>
      </c>
      <c r="R643" s="475"/>
    </row>
    <row r="644" spans="2:18" x14ac:dyDescent="0.25">
      <c r="B644" s="477" t="str">
        <f>IF(Tabla1[[#This Row],[Código_Actividad]]="","",CONCATENATE(Tabla1[[#This Row],[POA]],".",Tabla1[[#This Row],[SRS]],".",Tabla1[[#This Row],[AREA]],".",Tabla1[[#This Row],[TIPO]]))</f>
        <v/>
      </c>
      <c r="C644" s="477" t="str">
        <f>IF(Tabla1[[#This Row],[Código_Actividad]]="","",'Formulario PPGR1'!#REF!)</f>
        <v/>
      </c>
      <c r="D644" s="477" t="str">
        <f>IF(Tabla1[[#This Row],[Código_Actividad]]="","",'Formulario PPGR1'!#REF!)</f>
        <v/>
      </c>
      <c r="E644" s="477" t="str">
        <f>IF(Tabla1[[#This Row],[Código_Actividad]]="","",'Formulario PPGR1'!#REF!)</f>
        <v/>
      </c>
      <c r="F644" s="477" t="str">
        <f>IF(Tabla1[[#This Row],[Código_Actividad]]="","",'Formulario PPGR1'!#REF!)</f>
        <v/>
      </c>
      <c r="G644" s="386"/>
      <c r="H644" s="418" t="str">
        <f>IFERROR(VLOOKUP(Tabla1[[#This Row],[Código_Actividad]],'Formulario PPGR2'!$H$7:$I$1048576,2,FALSE),"")</f>
        <v/>
      </c>
      <c r="I644" s="453">
        <v>2</v>
      </c>
      <c r="J644" s="388"/>
      <c r="K644" s="451" t="str">
        <f>IFERROR(VLOOKUP($J644,[13]LSIns!$B$5:$C$45,2,FALSE),"")</f>
        <v/>
      </c>
      <c r="L644" s="543"/>
      <c r="M644" s="475" t="str">
        <f>IFERROR(VLOOKUP($L644,Insumos!$D$2:$G$518,2,FALSE),"")</f>
        <v/>
      </c>
      <c r="N644" s="545"/>
      <c r="O644" s="476" t="str">
        <f>IFERROR(VLOOKUP($L644,Insumos!$D$2:$G$518,3,FALSE),"")</f>
        <v/>
      </c>
      <c r="P644" s="476" t="e">
        <f>+Tabla1[[#This Row],[Precio Unitario]]*Tabla1[[#This Row],[Cantidad de Insumos]]</f>
        <v>#VALUE!</v>
      </c>
      <c r="Q644" s="476" t="str">
        <f>IFERROR(VLOOKUP($L644,Insumos!$D$2:$G$518,4,FALSE),"")</f>
        <v/>
      </c>
      <c r="R644" s="475"/>
    </row>
    <row r="645" spans="2:18" x14ac:dyDescent="0.25">
      <c r="B645" s="477" t="str">
        <f>IF(Tabla1[[#This Row],[Código_Actividad]]="","",CONCATENATE(Tabla1[[#This Row],[POA]],".",Tabla1[[#This Row],[SRS]],".",Tabla1[[#This Row],[AREA]],".",Tabla1[[#This Row],[TIPO]]))</f>
        <v/>
      </c>
      <c r="C645" s="477" t="str">
        <f>IF(Tabla1[[#This Row],[Código_Actividad]]="","",'Formulario PPGR1'!#REF!)</f>
        <v/>
      </c>
      <c r="D645" s="477" t="str">
        <f>IF(Tabla1[[#This Row],[Código_Actividad]]="","",'Formulario PPGR1'!#REF!)</f>
        <v/>
      </c>
      <c r="E645" s="477" t="str">
        <f>IF(Tabla1[[#This Row],[Código_Actividad]]="","",'Formulario PPGR1'!#REF!)</f>
        <v/>
      </c>
      <c r="F645" s="477" t="str">
        <f>IF(Tabla1[[#This Row],[Código_Actividad]]="","",'Formulario PPGR1'!#REF!)</f>
        <v/>
      </c>
      <c r="G645" s="386"/>
      <c r="H645" s="418" t="str">
        <f>IFERROR(VLOOKUP(Tabla1[[#This Row],[Código_Actividad]],'Formulario PPGR2'!$H$7:$I$1048576,2,FALSE),"")</f>
        <v/>
      </c>
      <c r="I645" s="453" t="str">
        <f>IFERROR(VLOOKUP([5]!Tabla1[[#This Row],[Código_Actividad]],[5]!Tabla2[[Código]:[Total de Acciones ]],15,FALSE),"")</f>
        <v/>
      </c>
      <c r="J645" s="388"/>
      <c r="K645" s="451" t="str">
        <f>IFERROR(VLOOKUP($J645,[13]LSIns!$B$5:$C$45,2,FALSE),"")</f>
        <v/>
      </c>
      <c r="L645" s="543"/>
      <c r="M645" s="475" t="str">
        <f>IFERROR(VLOOKUP($L645,Insumos!$D$2:$G$518,2,FALSE),"")</f>
        <v/>
      </c>
      <c r="N645" s="545"/>
      <c r="O645" s="476" t="str">
        <f>IFERROR(VLOOKUP($L645,Insumos!$D$2:$G$518,3,FALSE),"")</f>
        <v/>
      </c>
      <c r="P645" s="476" t="e">
        <f>+Tabla1[[#This Row],[Precio Unitario]]*Tabla1[[#This Row],[Cantidad de Insumos]]</f>
        <v>#VALUE!</v>
      </c>
      <c r="Q645" s="476" t="str">
        <f>IFERROR(VLOOKUP($L645,Insumos!$D$2:$G$518,4,FALSE),"")</f>
        <v/>
      </c>
      <c r="R645" s="475"/>
    </row>
    <row r="646" spans="2:18" x14ac:dyDescent="0.25">
      <c r="B646" s="477" t="str">
        <f>IF(Tabla1[[#This Row],[Código_Actividad]]="","",CONCATENATE(Tabla1[[#This Row],[POA]],".",Tabla1[[#This Row],[SRS]],".",Tabla1[[#This Row],[AREA]],".",Tabla1[[#This Row],[TIPO]]))</f>
        <v/>
      </c>
      <c r="C646" s="477" t="str">
        <f>IF(Tabla1[[#This Row],[Código_Actividad]]="","",'Formulario PPGR1'!#REF!)</f>
        <v/>
      </c>
      <c r="D646" s="477" t="str">
        <f>IF(Tabla1[[#This Row],[Código_Actividad]]="","",'Formulario PPGR1'!#REF!)</f>
        <v/>
      </c>
      <c r="E646" s="477" t="str">
        <f>IF(Tabla1[[#This Row],[Código_Actividad]]="","",'Formulario PPGR1'!#REF!)</f>
        <v/>
      </c>
      <c r="F646" s="477" t="str">
        <f>IF(Tabla1[[#This Row],[Código_Actividad]]="","",'Formulario PPGR1'!#REF!)</f>
        <v/>
      </c>
      <c r="G646" s="386"/>
      <c r="H646" s="418" t="str">
        <f>IFERROR(VLOOKUP(Tabla1[[#This Row],[Código_Actividad]],'Formulario PPGR2'!$H$7:$I$1048576,2,FALSE),"")</f>
        <v/>
      </c>
      <c r="I646" s="453" t="str">
        <f>IFERROR(VLOOKUP([5]!Tabla1[[#This Row],[Código_Actividad]],[5]!Tabla2[[Código]:[Total de Acciones ]],15,FALSE),"")</f>
        <v/>
      </c>
      <c r="J646" s="388"/>
      <c r="K646" s="451" t="str">
        <f>IFERROR(VLOOKUP($J646,[13]LSIns!$B$5:$C$45,2,FALSE),"")</f>
        <v/>
      </c>
      <c r="L646" s="543"/>
      <c r="M646" s="475" t="str">
        <f>IFERROR(VLOOKUP($L646,Insumos!$D$2:$G$518,2,FALSE),"")</f>
        <v/>
      </c>
      <c r="N646" s="545"/>
      <c r="O646" s="476" t="str">
        <f>IFERROR(VLOOKUP($L646,Insumos!$D$2:$G$518,3,FALSE),"")</f>
        <v/>
      </c>
      <c r="P646" s="476" t="e">
        <f>+Tabla1[[#This Row],[Precio Unitario]]*Tabla1[[#This Row],[Cantidad de Insumos]]</f>
        <v>#VALUE!</v>
      </c>
      <c r="Q646" s="476" t="str">
        <f>IFERROR(VLOOKUP($L646,Insumos!$D$2:$G$518,4,FALSE),"")</f>
        <v/>
      </c>
      <c r="R646" s="475"/>
    </row>
    <row r="647" spans="2:18" x14ac:dyDescent="0.25">
      <c r="B647" s="477" t="str">
        <f>IF(Tabla1[[#This Row],[Código_Actividad]]="","",CONCATENATE(Tabla1[[#This Row],[POA]],".",Tabla1[[#This Row],[SRS]],".",Tabla1[[#This Row],[AREA]],".",Tabla1[[#This Row],[TIPO]]))</f>
        <v/>
      </c>
      <c r="C647" s="477" t="str">
        <f>IF(Tabla1[[#This Row],[Código_Actividad]]="","",'Formulario PPGR1'!#REF!)</f>
        <v/>
      </c>
      <c r="D647" s="477" t="str">
        <f>IF(Tabla1[[#This Row],[Código_Actividad]]="","",'Formulario PPGR1'!#REF!)</f>
        <v/>
      </c>
      <c r="E647" s="477" t="str">
        <f>IF(Tabla1[[#This Row],[Código_Actividad]]="","",'Formulario PPGR1'!#REF!)</f>
        <v/>
      </c>
      <c r="F647" s="477" t="str">
        <f>IF(Tabla1[[#This Row],[Código_Actividad]]="","",'Formulario PPGR1'!#REF!)</f>
        <v/>
      </c>
      <c r="G647" s="386"/>
      <c r="H647" s="418" t="str">
        <f>IFERROR(VLOOKUP(Tabla1[[#This Row],[Código_Actividad]],'Formulario PPGR2'!$H$7:$I$1048576,2,FALSE),"")</f>
        <v/>
      </c>
      <c r="I647" s="453" t="str">
        <f>IFERROR(VLOOKUP([5]!Tabla1[[#This Row],[Código_Actividad]],[5]!Tabla2[[Código]:[Total de Acciones ]],15,FALSE),"")</f>
        <v/>
      </c>
      <c r="J647" s="388"/>
      <c r="K647" s="451" t="str">
        <f>IFERROR(VLOOKUP($J647,[13]LSIns!$B$5:$C$45,2,FALSE),"")</f>
        <v/>
      </c>
      <c r="L647" s="543"/>
      <c r="M647" s="475" t="str">
        <f>IFERROR(VLOOKUP($L647,Insumos!$D$2:$G$518,2,FALSE),"")</f>
        <v/>
      </c>
      <c r="N647" s="545"/>
      <c r="O647" s="476" t="str">
        <f>IFERROR(VLOOKUP($L647,Insumos!$D$2:$G$518,3,FALSE),"")</f>
        <v/>
      </c>
      <c r="P647" s="476" t="e">
        <f>+Tabla1[[#This Row],[Precio Unitario]]*Tabla1[[#This Row],[Cantidad de Insumos]]</f>
        <v>#VALUE!</v>
      </c>
      <c r="Q647" s="476" t="str">
        <f>IFERROR(VLOOKUP($L647,Insumos!$D$2:$G$518,4,FALSE),"")</f>
        <v/>
      </c>
      <c r="R647" s="475"/>
    </row>
    <row r="648" spans="2:18" x14ac:dyDescent="0.25">
      <c r="B648" s="477" t="str">
        <f>IF(Tabla1[[#This Row],[Código_Actividad]]="","",CONCATENATE(Tabla1[[#This Row],[POA]],".",Tabla1[[#This Row],[SRS]],".",Tabla1[[#This Row],[AREA]],".",Tabla1[[#This Row],[TIPO]]))</f>
        <v/>
      </c>
      <c r="C648" s="477" t="str">
        <f>IF(Tabla1[[#This Row],[Código_Actividad]]="","",'Formulario PPGR1'!#REF!)</f>
        <v/>
      </c>
      <c r="D648" s="477" t="str">
        <f>IF(Tabla1[[#This Row],[Código_Actividad]]="","",'Formulario PPGR1'!#REF!)</f>
        <v/>
      </c>
      <c r="E648" s="477" t="str">
        <f>IF(Tabla1[[#This Row],[Código_Actividad]]="","",'Formulario PPGR1'!#REF!)</f>
        <v/>
      </c>
      <c r="F648" s="477" t="str">
        <f>IF(Tabla1[[#This Row],[Código_Actividad]]="","",'Formulario PPGR1'!#REF!)</f>
        <v/>
      </c>
      <c r="G648" s="386"/>
      <c r="H648" s="418" t="str">
        <f>IFERROR(VLOOKUP(Tabla1[[#This Row],[Código_Actividad]],'Formulario PPGR2'!$H$7:$I$1048576,2,FALSE),"")</f>
        <v/>
      </c>
      <c r="I648" s="453">
        <v>3</v>
      </c>
      <c r="J648" s="388"/>
      <c r="K648" s="451" t="str">
        <f>IFERROR(VLOOKUP($J648,[13]LSIns!$B$5:$C$45,2,FALSE),"")</f>
        <v/>
      </c>
      <c r="L648" s="543"/>
      <c r="M648" s="475" t="str">
        <f>IFERROR(VLOOKUP($L648,Insumos!$D$2:$G$518,2,FALSE),"")</f>
        <v/>
      </c>
      <c r="N648" s="545"/>
      <c r="O648" s="476" t="str">
        <f>IFERROR(VLOOKUP($L648,Insumos!$D$2:$G$518,3,FALSE),"")</f>
        <v/>
      </c>
      <c r="P648" s="476" t="e">
        <f>+Tabla1[[#This Row],[Precio Unitario]]*Tabla1[[#This Row],[Cantidad de Insumos]]</f>
        <v>#VALUE!</v>
      </c>
      <c r="Q648" s="476" t="str">
        <f>IFERROR(VLOOKUP($L648,Insumos!$D$2:$G$518,4,FALSE),"")</f>
        <v/>
      </c>
      <c r="R648" s="475"/>
    </row>
    <row r="649" spans="2:18" x14ac:dyDescent="0.25">
      <c r="B649" s="477" t="str">
        <f>IF(Tabla1[[#This Row],[Código_Actividad]]="","",CONCATENATE(Tabla1[[#This Row],[POA]],".",Tabla1[[#This Row],[SRS]],".",Tabla1[[#This Row],[AREA]],".",Tabla1[[#This Row],[TIPO]]))</f>
        <v/>
      </c>
      <c r="C649" s="477" t="str">
        <f>IF(Tabla1[[#This Row],[Código_Actividad]]="","",'Formulario PPGR1'!#REF!)</f>
        <v/>
      </c>
      <c r="D649" s="477" t="str">
        <f>IF(Tabla1[[#This Row],[Código_Actividad]]="","",'Formulario PPGR1'!#REF!)</f>
        <v/>
      </c>
      <c r="E649" s="477" t="str">
        <f>IF(Tabla1[[#This Row],[Código_Actividad]]="","",'Formulario PPGR1'!#REF!)</f>
        <v/>
      </c>
      <c r="F649" s="477" t="str">
        <f>IF(Tabla1[[#This Row],[Código_Actividad]]="","",'Formulario PPGR1'!#REF!)</f>
        <v/>
      </c>
      <c r="G649" s="386"/>
      <c r="H649" s="418" t="str">
        <f>IFERROR(VLOOKUP(Tabla1[[#This Row],[Código_Actividad]],'Formulario PPGR2'!$H$7:$I$1048576,2,FALSE),"")</f>
        <v/>
      </c>
      <c r="I649" s="453" t="e">
        <f>IF(SUM([13]!Tabla2[[#This Row],[Ene]:[Dic]])=0,"",SUM([13]!Tabla2[[#This Row],[Ene]:[Dic]]))</f>
        <v>#REF!</v>
      </c>
      <c r="J649" s="388"/>
      <c r="K649" s="451" t="str">
        <f>IFERROR(VLOOKUP($J649,[13]LSIns!$B$5:$C$45,2,FALSE),"")</f>
        <v/>
      </c>
      <c r="L649" s="543"/>
      <c r="M649" s="475" t="str">
        <f>IFERROR(VLOOKUP($L649,Insumos!$D$2:$G$518,2,FALSE),"")</f>
        <v/>
      </c>
      <c r="N649" s="545"/>
      <c r="O649" s="476" t="str">
        <f>IFERROR(VLOOKUP($L649,Insumos!$D$2:$G$518,3,FALSE),"")</f>
        <v/>
      </c>
      <c r="P649" s="476" t="e">
        <f>+Tabla1[[#This Row],[Precio Unitario]]*Tabla1[[#This Row],[Cantidad de Insumos]]</f>
        <v>#VALUE!</v>
      </c>
      <c r="Q649" s="476" t="str">
        <f>IFERROR(VLOOKUP($L649,Insumos!$D$2:$G$518,4,FALSE),"")</f>
        <v/>
      </c>
      <c r="R649" s="475"/>
    </row>
    <row r="650" spans="2:18" x14ac:dyDescent="0.25">
      <c r="B650" s="477" t="str">
        <f>IF(Tabla1[[#This Row],[Código_Actividad]]="","",CONCATENATE(Tabla1[[#This Row],[POA]],".",Tabla1[[#This Row],[SRS]],".",Tabla1[[#This Row],[AREA]],".",Tabla1[[#This Row],[TIPO]]))</f>
        <v/>
      </c>
      <c r="C650" s="477" t="str">
        <f>IF(Tabla1[[#This Row],[Código_Actividad]]="","",'Formulario PPGR1'!#REF!)</f>
        <v/>
      </c>
      <c r="D650" s="477" t="str">
        <f>IF(Tabla1[[#This Row],[Código_Actividad]]="","",'Formulario PPGR1'!#REF!)</f>
        <v/>
      </c>
      <c r="E650" s="477" t="str">
        <f>IF(Tabla1[[#This Row],[Código_Actividad]]="","",'Formulario PPGR1'!#REF!)</f>
        <v/>
      </c>
      <c r="F650" s="477" t="str">
        <f>IF(Tabla1[[#This Row],[Código_Actividad]]="","",'Formulario PPGR1'!#REF!)</f>
        <v/>
      </c>
      <c r="G650" s="386"/>
      <c r="H650" s="418" t="str">
        <f>IFERROR(VLOOKUP(Tabla1[[#This Row],[Código_Actividad]],'Formulario PPGR2'!$H$7:$I$1048576,2,FALSE),"")</f>
        <v/>
      </c>
      <c r="I650" s="453" t="e">
        <f>IF(SUM([13]!Tabla2[[#This Row],[Ene]:[Dic]])=0,"",SUM([13]!Tabla2[[#This Row],[Ene]:[Dic]]))</f>
        <v>#REF!</v>
      </c>
      <c r="J650" s="388"/>
      <c r="K650" s="451" t="str">
        <f>IFERROR(VLOOKUP($J650,[13]LSIns!$B$5:$C$45,2,FALSE),"")</f>
        <v/>
      </c>
      <c r="L650" s="543"/>
      <c r="M650" s="475" t="str">
        <f>IFERROR(VLOOKUP($L650,Insumos!$D$2:$G$518,2,FALSE),"")</f>
        <v/>
      </c>
      <c r="N650" s="545"/>
      <c r="O650" s="476" t="str">
        <f>IFERROR(VLOOKUP($L650,Insumos!$D$2:$G$518,3,FALSE),"")</f>
        <v/>
      </c>
      <c r="P650" s="476" t="e">
        <f>+Tabla1[[#This Row],[Precio Unitario]]*Tabla1[[#This Row],[Cantidad de Insumos]]</f>
        <v>#VALUE!</v>
      </c>
      <c r="Q650" s="476" t="str">
        <f>IFERROR(VLOOKUP($L650,Insumos!$D$2:$G$518,4,FALSE),"")</f>
        <v/>
      </c>
      <c r="R650" s="475"/>
    </row>
    <row r="651" spans="2:18" x14ac:dyDescent="0.25">
      <c r="B651" s="477" t="str">
        <f>IF(Tabla1[[#This Row],[Código_Actividad]]="","",CONCATENATE(Tabla1[[#This Row],[POA]],".",Tabla1[[#This Row],[SRS]],".",Tabla1[[#This Row],[AREA]],".",Tabla1[[#This Row],[TIPO]]))</f>
        <v/>
      </c>
      <c r="C651" s="477" t="str">
        <f>IF(Tabla1[[#This Row],[Código_Actividad]]="","",'Formulario PPGR1'!#REF!)</f>
        <v/>
      </c>
      <c r="D651" s="477" t="str">
        <f>IF(Tabla1[[#This Row],[Código_Actividad]]="","",'Formulario PPGR1'!#REF!)</f>
        <v/>
      </c>
      <c r="E651" s="477" t="str">
        <f>IF(Tabla1[[#This Row],[Código_Actividad]]="","",'Formulario PPGR1'!#REF!)</f>
        <v/>
      </c>
      <c r="F651" s="477" t="str">
        <f>IF(Tabla1[[#This Row],[Código_Actividad]]="","",'Formulario PPGR1'!#REF!)</f>
        <v/>
      </c>
      <c r="G651" s="386"/>
      <c r="H651" s="418" t="str">
        <f>IFERROR(VLOOKUP(Tabla1[[#This Row],[Código_Actividad]],'Formulario PPGR2'!$H$7:$I$1048576,2,FALSE),"")</f>
        <v/>
      </c>
      <c r="I651" s="453" t="e">
        <f>IF(SUM([13]!Tabla2[[#This Row],[Ene]:[Dic]])=0,"",SUM([13]!Tabla2[[#This Row],[Ene]:[Dic]]))</f>
        <v>#REF!</v>
      </c>
      <c r="J651" s="388"/>
      <c r="K651" s="451" t="str">
        <f>IFERROR(VLOOKUP($J651,[13]LSIns!$B$5:$C$45,2,FALSE),"")</f>
        <v/>
      </c>
      <c r="L651" s="543"/>
      <c r="M651" s="475" t="str">
        <f>IFERROR(VLOOKUP($L651,Insumos!$D$2:$G$518,2,FALSE),"")</f>
        <v/>
      </c>
      <c r="N651" s="545"/>
      <c r="O651" s="476" t="str">
        <f>IFERROR(VLOOKUP($L651,Insumos!$D$2:$G$518,3,FALSE),"")</f>
        <v/>
      </c>
      <c r="P651" s="476" t="e">
        <f>+Tabla1[[#This Row],[Precio Unitario]]*Tabla1[[#This Row],[Cantidad de Insumos]]</f>
        <v>#VALUE!</v>
      </c>
      <c r="Q651" s="476" t="str">
        <f>IFERROR(VLOOKUP($L651,Insumos!$D$2:$G$518,4,FALSE),"")</f>
        <v/>
      </c>
      <c r="R651" s="475"/>
    </row>
    <row r="652" spans="2:18" x14ac:dyDescent="0.25">
      <c r="B652" s="477" t="str">
        <f>IF(Tabla1[[#This Row],[Código_Actividad]]="","",CONCATENATE(Tabla1[[#This Row],[POA]],".",Tabla1[[#This Row],[SRS]],".",Tabla1[[#This Row],[AREA]],".",Tabla1[[#This Row],[TIPO]]))</f>
        <v/>
      </c>
      <c r="C652" s="477" t="str">
        <f>IF(Tabla1[[#This Row],[Código_Actividad]]="","",'Formulario PPGR1'!#REF!)</f>
        <v/>
      </c>
      <c r="D652" s="477" t="str">
        <f>IF(Tabla1[[#This Row],[Código_Actividad]]="","",'Formulario PPGR1'!#REF!)</f>
        <v/>
      </c>
      <c r="E652" s="477" t="str">
        <f>IF(Tabla1[[#This Row],[Código_Actividad]]="","",'Formulario PPGR1'!#REF!)</f>
        <v/>
      </c>
      <c r="F652" s="477" t="str">
        <f>IF(Tabla1[[#This Row],[Código_Actividad]]="","",'Formulario PPGR1'!#REF!)</f>
        <v/>
      </c>
      <c r="G652" s="386"/>
      <c r="H652" s="418" t="str">
        <f>IFERROR(VLOOKUP(Tabla1[[#This Row],[Código_Actividad]],'Formulario PPGR2'!$H$7:$I$1048576,2,FALSE),"")</f>
        <v/>
      </c>
      <c r="I652" s="453">
        <v>2</v>
      </c>
      <c r="J652" s="388"/>
      <c r="K652" s="451" t="str">
        <f>IFERROR(VLOOKUP($J652,[13]LSIns!$B$5:$C$45,2,FALSE),"")</f>
        <v/>
      </c>
      <c r="L652" s="543"/>
      <c r="M652" s="475" t="str">
        <f>IFERROR(VLOOKUP($L652,Insumos!$D$2:$G$518,2,FALSE),"")</f>
        <v/>
      </c>
      <c r="N652" s="545"/>
      <c r="O652" s="476" t="str">
        <f>IFERROR(VLOOKUP($L652,Insumos!$D$2:$G$518,3,FALSE),"")</f>
        <v/>
      </c>
      <c r="P652" s="476" t="e">
        <f>+Tabla1[[#This Row],[Precio Unitario]]*Tabla1[[#This Row],[Cantidad de Insumos]]</f>
        <v>#VALUE!</v>
      </c>
      <c r="Q652" s="476" t="str">
        <f>IFERROR(VLOOKUP($L652,Insumos!$D$2:$G$518,4,FALSE),"")</f>
        <v/>
      </c>
      <c r="R652" s="475"/>
    </row>
    <row r="653" spans="2:18" x14ac:dyDescent="0.25">
      <c r="B653" s="477" t="str">
        <f>IF(Tabla1[[#This Row],[Código_Actividad]]="","",CONCATENATE(Tabla1[[#This Row],[POA]],".",Tabla1[[#This Row],[SRS]],".",Tabla1[[#This Row],[AREA]],".",Tabla1[[#This Row],[TIPO]]))</f>
        <v/>
      </c>
      <c r="C653" s="477" t="str">
        <f>IF(Tabla1[[#This Row],[Código_Actividad]]="","",'Formulario PPGR1'!#REF!)</f>
        <v/>
      </c>
      <c r="D653" s="477" t="str">
        <f>IF(Tabla1[[#This Row],[Código_Actividad]]="","",'Formulario PPGR1'!#REF!)</f>
        <v/>
      </c>
      <c r="E653" s="477" t="str">
        <f>IF(Tabla1[[#This Row],[Código_Actividad]]="","",'Formulario PPGR1'!#REF!)</f>
        <v/>
      </c>
      <c r="F653" s="477" t="str">
        <f>IF(Tabla1[[#This Row],[Código_Actividad]]="","",'Formulario PPGR1'!#REF!)</f>
        <v/>
      </c>
      <c r="G653" s="386"/>
      <c r="H653" s="418" t="str">
        <f>IFERROR(VLOOKUP(Tabla1[[#This Row],[Código_Actividad]],'Formulario PPGR2'!$H$7:$I$1048576,2,FALSE),"")</f>
        <v/>
      </c>
      <c r="I653" s="453" t="e">
        <f>IF(SUM([13]!Tabla2[[#This Row],[Ene]:[Dic]])=0,"",SUM([13]!Tabla2[[#This Row],[Ene]:[Dic]]))</f>
        <v>#REF!</v>
      </c>
      <c r="J653" s="388"/>
      <c r="K653" s="451" t="str">
        <f>IFERROR(VLOOKUP($J653,[13]LSIns!$B$5:$C$45,2,FALSE),"")</f>
        <v/>
      </c>
      <c r="L653" s="543"/>
      <c r="M653" s="475" t="str">
        <f>IFERROR(VLOOKUP($L653,Insumos!$D$2:$G$518,2,FALSE),"")</f>
        <v/>
      </c>
      <c r="N653" s="545"/>
      <c r="O653" s="476" t="str">
        <f>IFERROR(VLOOKUP($L653,Insumos!$D$2:$G$518,3,FALSE),"")</f>
        <v/>
      </c>
      <c r="P653" s="476" t="e">
        <f>+Tabla1[[#This Row],[Precio Unitario]]*Tabla1[[#This Row],[Cantidad de Insumos]]</f>
        <v>#VALUE!</v>
      </c>
      <c r="Q653" s="476" t="str">
        <f>IFERROR(VLOOKUP($L653,Insumos!$D$2:$G$518,4,FALSE),"")</f>
        <v/>
      </c>
      <c r="R653" s="475"/>
    </row>
    <row r="654" spans="2:18" x14ac:dyDescent="0.25">
      <c r="B654" s="477" t="str">
        <f>IF(Tabla1[[#This Row],[Código_Actividad]]="","",CONCATENATE(Tabla1[[#This Row],[POA]],".",Tabla1[[#This Row],[SRS]],".",Tabla1[[#This Row],[AREA]],".",Tabla1[[#This Row],[TIPO]]))</f>
        <v/>
      </c>
      <c r="C654" s="477" t="str">
        <f>IF(Tabla1[[#This Row],[Código_Actividad]]="","",'Formulario PPGR1'!#REF!)</f>
        <v/>
      </c>
      <c r="D654" s="477" t="str">
        <f>IF(Tabla1[[#This Row],[Código_Actividad]]="","",'Formulario PPGR1'!#REF!)</f>
        <v/>
      </c>
      <c r="E654" s="477" t="str">
        <f>IF(Tabla1[[#This Row],[Código_Actividad]]="","",'Formulario PPGR1'!#REF!)</f>
        <v/>
      </c>
      <c r="F654" s="477" t="str">
        <f>IF(Tabla1[[#This Row],[Código_Actividad]]="","",'Formulario PPGR1'!#REF!)</f>
        <v/>
      </c>
      <c r="G654" s="386"/>
      <c r="H654" s="418" t="str">
        <f>IFERROR(VLOOKUP(Tabla1[[#This Row],[Código_Actividad]],'Formulario PPGR2'!$H$7:$I$1048576,2,FALSE),"")</f>
        <v/>
      </c>
      <c r="I654" s="453" t="e">
        <f>IF(SUM([13]!Tabla2[[#This Row],[Ene]:[Dic]])=0,"",SUM([13]!Tabla2[[#This Row],[Ene]:[Dic]]))</f>
        <v>#REF!</v>
      </c>
      <c r="J654" s="388"/>
      <c r="K654" s="451" t="str">
        <f>IFERROR(VLOOKUP($J654,[13]LSIns!$B$5:$C$45,2,FALSE),"")</f>
        <v/>
      </c>
      <c r="L654" s="543"/>
      <c r="M654" s="475" t="str">
        <f>IFERROR(VLOOKUP($L654,Insumos!$D$2:$G$518,2,FALSE),"")</f>
        <v/>
      </c>
      <c r="N654" s="545"/>
      <c r="O654" s="476" t="str">
        <f>IFERROR(VLOOKUP($L654,Insumos!$D$2:$G$518,3,FALSE),"")</f>
        <v/>
      </c>
      <c r="P654" s="476" t="e">
        <f>+Tabla1[[#This Row],[Precio Unitario]]*Tabla1[[#This Row],[Cantidad de Insumos]]</f>
        <v>#VALUE!</v>
      </c>
      <c r="Q654" s="476" t="str">
        <f>IFERROR(VLOOKUP($L654,Insumos!$D$2:$G$518,4,FALSE),"")</f>
        <v/>
      </c>
      <c r="R654" s="475"/>
    </row>
    <row r="655" spans="2:18" x14ac:dyDescent="0.25">
      <c r="B655" s="477" t="str">
        <f>IF(Tabla1[[#This Row],[Código_Actividad]]="","",CONCATENATE(Tabla1[[#This Row],[POA]],".",Tabla1[[#This Row],[SRS]],".",Tabla1[[#This Row],[AREA]],".",Tabla1[[#This Row],[TIPO]]))</f>
        <v/>
      </c>
      <c r="C655" s="477" t="str">
        <f>IF(Tabla1[[#This Row],[Código_Actividad]]="","",'Formulario PPGR1'!#REF!)</f>
        <v/>
      </c>
      <c r="D655" s="477" t="str">
        <f>IF(Tabla1[[#This Row],[Código_Actividad]]="","",'Formulario PPGR1'!#REF!)</f>
        <v/>
      </c>
      <c r="E655" s="477" t="str">
        <f>IF(Tabla1[[#This Row],[Código_Actividad]]="","",'Formulario PPGR1'!#REF!)</f>
        <v/>
      </c>
      <c r="F655" s="477" t="str">
        <f>IF(Tabla1[[#This Row],[Código_Actividad]]="","",'Formulario PPGR1'!#REF!)</f>
        <v/>
      </c>
      <c r="G655" s="386"/>
      <c r="H655" s="418" t="str">
        <f>IFERROR(VLOOKUP(Tabla1[[#This Row],[Código_Actividad]],'Formulario PPGR2'!$H$7:$I$1048576,2,FALSE),"")</f>
        <v/>
      </c>
      <c r="I655" s="453" t="e">
        <f>IF(SUM([13]!Tabla2[[#This Row],[Ene]:[Dic]])=0,"",SUM([13]!Tabla2[[#This Row],[Ene]:[Dic]]))</f>
        <v>#REF!</v>
      </c>
      <c r="J655" s="388"/>
      <c r="K655" s="451" t="str">
        <f>IFERROR(VLOOKUP($J655,[13]LSIns!$B$5:$C$45,2,FALSE),"")</f>
        <v/>
      </c>
      <c r="L655" s="543"/>
      <c r="M655" s="475" t="str">
        <f>IFERROR(VLOOKUP($L655,Insumos!$D$2:$G$518,2,FALSE),"")</f>
        <v/>
      </c>
      <c r="N655" s="545"/>
      <c r="O655" s="476" t="str">
        <f>IFERROR(VLOOKUP($L655,Insumos!$D$2:$G$518,3,FALSE),"")</f>
        <v/>
      </c>
      <c r="P655" s="476" t="e">
        <f>+Tabla1[[#This Row],[Precio Unitario]]*Tabla1[[#This Row],[Cantidad de Insumos]]</f>
        <v>#VALUE!</v>
      </c>
      <c r="Q655" s="476" t="str">
        <f>IFERROR(VLOOKUP($L655,Insumos!$D$2:$G$518,4,FALSE),"")</f>
        <v/>
      </c>
      <c r="R655" s="475"/>
    </row>
    <row r="656" spans="2:18" x14ac:dyDescent="0.25">
      <c r="B656" s="477" t="str">
        <f>IF(Tabla1[[#This Row],[Código_Actividad]]="","",CONCATENATE(Tabla1[[#This Row],[POA]],".",Tabla1[[#This Row],[SRS]],".",Tabla1[[#This Row],[AREA]],".",Tabla1[[#This Row],[TIPO]]))</f>
        <v/>
      </c>
      <c r="C656" s="477" t="str">
        <f>IF(Tabla1[[#This Row],[Código_Actividad]]="","",'Formulario PPGR1'!#REF!)</f>
        <v/>
      </c>
      <c r="D656" s="477" t="str">
        <f>IF(Tabla1[[#This Row],[Código_Actividad]]="","",'Formulario PPGR1'!#REF!)</f>
        <v/>
      </c>
      <c r="E656" s="477" t="str">
        <f>IF(Tabla1[[#This Row],[Código_Actividad]]="","",'Formulario PPGR1'!#REF!)</f>
        <v/>
      </c>
      <c r="F656" s="477" t="str">
        <f>IF(Tabla1[[#This Row],[Código_Actividad]]="","",'Formulario PPGR1'!#REF!)</f>
        <v/>
      </c>
      <c r="G656" s="386"/>
      <c r="H656" s="418" t="str">
        <f>IFERROR(VLOOKUP(Tabla1[[#This Row],[Código_Actividad]],'Formulario PPGR2'!$H$7:$I$1048576,2,FALSE),"")</f>
        <v/>
      </c>
      <c r="I656" s="453">
        <v>3</v>
      </c>
      <c r="J656" s="388"/>
      <c r="K656" s="451" t="str">
        <f>IFERROR(VLOOKUP($J656,[13]LSIns!$B$5:$C$45,2,FALSE),"")</f>
        <v/>
      </c>
      <c r="L656" s="543"/>
      <c r="M656" s="475" t="str">
        <f>IFERROR(VLOOKUP($L656,Insumos!$D$2:$G$518,2,FALSE),"")</f>
        <v/>
      </c>
      <c r="N656" s="545"/>
      <c r="O656" s="476" t="str">
        <f>IFERROR(VLOOKUP($L656,Insumos!$D$2:$G$518,3,FALSE),"")</f>
        <v/>
      </c>
      <c r="P656" s="476" t="e">
        <f>+Tabla1[[#This Row],[Precio Unitario]]*Tabla1[[#This Row],[Cantidad de Insumos]]</f>
        <v>#VALUE!</v>
      </c>
      <c r="Q656" s="476" t="str">
        <f>IFERROR(VLOOKUP($L656,Insumos!$D$2:$G$518,4,FALSE),"")</f>
        <v/>
      </c>
      <c r="R656" s="475"/>
    </row>
    <row r="657" spans="2:18" x14ac:dyDescent="0.25">
      <c r="B657" s="477" t="str">
        <f>IF(Tabla1[[#This Row],[Código_Actividad]]="","",CONCATENATE(Tabla1[[#This Row],[POA]],".",Tabla1[[#This Row],[SRS]],".",Tabla1[[#This Row],[AREA]],".",Tabla1[[#This Row],[TIPO]]))</f>
        <v/>
      </c>
      <c r="C657" s="477" t="str">
        <f>IF(Tabla1[[#This Row],[Código_Actividad]]="","",'Formulario PPGR1'!#REF!)</f>
        <v/>
      </c>
      <c r="D657" s="477" t="str">
        <f>IF(Tabla1[[#This Row],[Código_Actividad]]="","",'Formulario PPGR1'!#REF!)</f>
        <v/>
      </c>
      <c r="E657" s="477" t="str">
        <f>IF(Tabla1[[#This Row],[Código_Actividad]]="","",'Formulario PPGR1'!#REF!)</f>
        <v/>
      </c>
      <c r="F657" s="477" t="str">
        <f>IF(Tabla1[[#This Row],[Código_Actividad]]="","",'Formulario PPGR1'!#REF!)</f>
        <v/>
      </c>
      <c r="G657" s="386"/>
      <c r="H657" s="418" t="str">
        <f>IFERROR(VLOOKUP(Tabla1[[#This Row],[Código_Actividad]],'Formulario PPGR2'!$H$7:$I$1048576,2,FALSE),"")</f>
        <v/>
      </c>
      <c r="I657" s="453" t="e">
        <f>IF(SUM([13]!Tabla2[[#This Row],[Ene]:[Dic]])=0,"",SUM([13]!Tabla2[[#This Row],[Ene]:[Dic]]))</f>
        <v>#REF!</v>
      </c>
      <c r="J657" s="388"/>
      <c r="K657" s="451" t="str">
        <f>IFERROR(VLOOKUP($J657,[13]LSIns!$B$5:$C$45,2,FALSE),"")</f>
        <v/>
      </c>
      <c r="L657" s="543"/>
      <c r="M657" s="475" t="str">
        <f>IFERROR(VLOOKUP($L657,Insumos!$D$2:$G$518,2,FALSE),"")</f>
        <v/>
      </c>
      <c r="N657" s="545"/>
      <c r="O657" s="476" t="str">
        <f>IFERROR(VLOOKUP($L657,Insumos!$D$2:$G$518,3,FALSE),"")</f>
        <v/>
      </c>
      <c r="P657" s="476" t="e">
        <f>+Tabla1[[#This Row],[Precio Unitario]]*Tabla1[[#This Row],[Cantidad de Insumos]]</f>
        <v>#VALUE!</v>
      </c>
      <c r="Q657" s="476" t="str">
        <f>IFERROR(VLOOKUP($L657,Insumos!$D$2:$G$518,4,FALSE),"")</f>
        <v/>
      </c>
      <c r="R657" s="475"/>
    </row>
    <row r="658" spans="2:18" x14ac:dyDescent="0.25">
      <c r="B658" s="477" t="str">
        <f>IF(Tabla1[[#This Row],[Código_Actividad]]="","",CONCATENATE(Tabla1[[#This Row],[POA]],".",Tabla1[[#This Row],[SRS]],".",Tabla1[[#This Row],[AREA]],".",Tabla1[[#This Row],[TIPO]]))</f>
        <v/>
      </c>
      <c r="C658" s="477" t="str">
        <f>IF(Tabla1[[#This Row],[Código_Actividad]]="","",'Formulario PPGR1'!#REF!)</f>
        <v/>
      </c>
      <c r="D658" s="477" t="str">
        <f>IF(Tabla1[[#This Row],[Código_Actividad]]="","",'Formulario PPGR1'!#REF!)</f>
        <v/>
      </c>
      <c r="E658" s="477" t="str">
        <f>IF(Tabla1[[#This Row],[Código_Actividad]]="","",'Formulario PPGR1'!#REF!)</f>
        <v/>
      </c>
      <c r="F658" s="477" t="str">
        <f>IF(Tabla1[[#This Row],[Código_Actividad]]="","",'Formulario PPGR1'!#REF!)</f>
        <v/>
      </c>
      <c r="G658" s="386"/>
      <c r="H658" s="418" t="str">
        <f>IFERROR(VLOOKUP(Tabla1[[#This Row],[Código_Actividad]],'Formulario PPGR2'!$H$7:$I$1048576,2,FALSE),"")</f>
        <v/>
      </c>
      <c r="I658" s="453" t="e">
        <f>IF(SUM([13]!Tabla2[[#This Row],[Ene]:[Dic]])=0,"",SUM([13]!Tabla2[[#This Row],[Ene]:[Dic]]))</f>
        <v>#REF!</v>
      </c>
      <c r="J658" s="388"/>
      <c r="K658" s="451" t="str">
        <f>IFERROR(VLOOKUP($J658,[13]LSIns!$B$5:$C$45,2,FALSE),"")</f>
        <v/>
      </c>
      <c r="L658" s="543"/>
      <c r="M658" s="475" t="str">
        <f>IFERROR(VLOOKUP($L658,Insumos!$D$2:$G$518,2,FALSE),"")</f>
        <v/>
      </c>
      <c r="N658" s="545"/>
      <c r="O658" s="476" t="str">
        <f>IFERROR(VLOOKUP($L658,Insumos!$D$2:$G$518,3,FALSE),"")</f>
        <v/>
      </c>
      <c r="P658" s="476" t="e">
        <f>+Tabla1[[#This Row],[Precio Unitario]]*Tabla1[[#This Row],[Cantidad de Insumos]]</f>
        <v>#VALUE!</v>
      </c>
      <c r="Q658" s="476" t="str">
        <f>IFERROR(VLOOKUP($L658,Insumos!$D$2:$G$518,4,FALSE),"")</f>
        <v/>
      </c>
      <c r="R658" s="475"/>
    </row>
    <row r="659" spans="2:18" x14ac:dyDescent="0.25">
      <c r="B659" s="477" t="str">
        <f>IF(Tabla1[[#This Row],[Código_Actividad]]="","",CONCATENATE(Tabla1[[#This Row],[POA]],".",Tabla1[[#This Row],[SRS]],".",Tabla1[[#This Row],[AREA]],".",Tabla1[[#This Row],[TIPO]]))</f>
        <v/>
      </c>
      <c r="C659" s="477" t="str">
        <f>IF(Tabla1[[#This Row],[Código_Actividad]]="","",'Formulario PPGR1'!#REF!)</f>
        <v/>
      </c>
      <c r="D659" s="477" t="str">
        <f>IF(Tabla1[[#This Row],[Código_Actividad]]="","",'Formulario PPGR1'!#REF!)</f>
        <v/>
      </c>
      <c r="E659" s="477" t="str">
        <f>IF(Tabla1[[#This Row],[Código_Actividad]]="","",'Formulario PPGR1'!#REF!)</f>
        <v/>
      </c>
      <c r="F659" s="477" t="str">
        <f>IF(Tabla1[[#This Row],[Código_Actividad]]="","",'Formulario PPGR1'!#REF!)</f>
        <v/>
      </c>
      <c r="G659" s="386"/>
      <c r="H659" s="418" t="str">
        <f>IFERROR(VLOOKUP(Tabla1[[#This Row],[Código_Actividad]],'Formulario PPGR2'!$H$7:$I$1048576,2,FALSE),"")</f>
        <v/>
      </c>
      <c r="I659" s="453" t="e">
        <f>IF(SUM([13]!Tabla2[[#This Row],[Ene]:[Dic]])=0,"",SUM([13]!Tabla2[[#This Row],[Ene]:[Dic]]))</f>
        <v>#REF!</v>
      </c>
      <c r="J659" s="388"/>
      <c r="K659" s="451" t="str">
        <f>IFERROR(VLOOKUP($J659,[13]LSIns!$B$5:$C$45,2,FALSE),"")</f>
        <v/>
      </c>
      <c r="L659" s="543"/>
      <c r="M659" s="475" t="str">
        <f>IFERROR(VLOOKUP($L659,Insumos!$D$2:$G$518,2,FALSE),"")</f>
        <v/>
      </c>
      <c r="N659" s="545"/>
      <c r="O659" s="476" t="str">
        <f>IFERROR(VLOOKUP($L659,Insumos!$D$2:$G$518,3,FALSE),"")</f>
        <v/>
      </c>
      <c r="P659" s="476" t="e">
        <f>+Tabla1[[#This Row],[Precio Unitario]]*Tabla1[[#This Row],[Cantidad de Insumos]]</f>
        <v>#VALUE!</v>
      </c>
      <c r="Q659" s="476" t="str">
        <f>IFERROR(VLOOKUP($L659,Insumos!$D$2:$G$518,4,FALSE),"")</f>
        <v/>
      </c>
      <c r="R659" s="475"/>
    </row>
    <row r="660" spans="2:18" x14ac:dyDescent="0.25">
      <c r="B660" s="477" t="str">
        <f>IF(Tabla1[[#This Row],[Código_Actividad]]="","",CONCATENATE(Tabla1[[#This Row],[POA]],".",Tabla1[[#This Row],[SRS]],".",Tabla1[[#This Row],[AREA]],".",Tabla1[[#This Row],[TIPO]]))</f>
        <v/>
      </c>
      <c r="C660" s="477" t="str">
        <f>IF(Tabla1[[#This Row],[Código_Actividad]]="","",'Formulario PPGR1'!#REF!)</f>
        <v/>
      </c>
      <c r="D660" s="477" t="str">
        <f>IF(Tabla1[[#This Row],[Código_Actividad]]="","",'Formulario PPGR1'!#REF!)</f>
        <v/>
      </c>
      <c r="E660" s="477" t="str">
        <f>IF(Tabla1[[#This Row],[Código_Actividad]]="","",'Formulario PPGR1'!#REF!)</f>
        <v/>
      </c>
      <c r="F660" s="477" t="str">
        <f>IF(Tabla1[[#This Row],[Código_Actividad]]="","",'Formulario PPGR1'!#REF!)</f>
        <v/>
      </c>
      <c r="G660" s="386"/>
      <c r="H660" s="418" t="str">
        <f>IFERROR(VLOOKUP(Tabla1[[#This Row],[Código_Actividad]],'Formulario PPGR2'!$H$7:$I$1048576,2,FALSE),"")</f>
        <v/>
      </c>
      <c r="I660" s="453">
        <v>2</v>
      </c>
      <c r="J660" s="388"/>
      <c r="K660" s="451" t="str">
        <f>IFERROR(VLOOKUP($J660,[13]LSIns!$B$5:$C$45,2,FALSE),"")</f>
        <v/>
      </c>
      <c r="L660" s="543"/>
      <c r="M660" s="475" t="str">
        <f>IFERROR(VLOOKUP($L660,Insumos!$D$2:$G$518,2,FALSE),"")</f>
        <v/>
      </c>
      <c r="N660" s="545"/>
      <c r="O660" s="476" t="str">
        <f>IFERROR(VLOOKUP($L660,Insumos!$D$2:$G$518,3,FALSE),"")</f>
        <v/>
      </c>
      <c r="P660" s="476" t="e">
        <f>+Tabla1[[#This Row],[Precio Unitario]]*Tabla1[[#This Row],[Cantidad de Insumos]]</f>
        <v>#VALUE!</v>
      </c>
      <c r="Q660" s="476" t="str">
        <f>IFERROR(VLOOKUP($L660,Insumos!$D$2:$G$518,4,FALSE),"")</f>
        <v/>
      </c>
      <c r="R660" s="475"/>
    </row>
    <row r="661" spans="2:18" x14ac:dyDescent="0.25">
      <c r="B661" s="477" t="str">
        <f>IF(Tabla1[[#This Row],[Código_Actividad]]="","",CONCATENATE(Tabla1[[#This Row],[POA]],".",Tabla1[[#This Row],[SRS]],".",Tabla1[[#This Row],[AREA]],".",Tabla1[[#This Row],[TIPO]]))</f>
        <v/>
      </c>
      <c r="C661" s="477" t="str">
        <f>IF(Tabla1[[#This Row],[Código_Actividad]]="","",'Formulario PPGR1'!#REF!)</f>
        <v/>
      </c>
      <c r="D661" s="477" t="str">
        <f>IF(Tabla1[[#This Row],[Código_Actividad]]="","",'Formulario PPGR1'!#REF!)</f>
        <v/>
      </c>
      <c r="E661" s="477" t="str">
        <f>IF(Tabla1[[#This Row],[Código_Actividad]]="","",'Formulario PPGR1'!#REF!)</f>
        <v/>
      </c>
      <c r="F661" s="477" t="str">
        <f>IF(Tabla1[[#This Row],[Código_Actividad]]="","",'Formulario PPGR1'!#REF!)</f>
        <v/>
      </c>
      <c r="G661" s="386"/>
      <c r="H661" s="418" t="str">
        <f>IFERROR(VLOOKUP(Tabla1[[#This Row],[Código_Actividad]],'Formulario PPGR2'!$H$7:$I$1048576,2,FALSE),"")</f>
        <v/>
      </c>
      <c r="I661" s="453" t="e">
        <f>IF(SUM([13]!Tabla2[[#This Row],[Ene]:[Dic]])=0,"",SUM([13]!Tabla2[[#This Row],[Ene]:[Dic]]))</f>
        <v>#REF!</v>
      </c>
      <c r="J661" s="388"/>
      <c r="K661" s="451" t="str">
        <f>IFERROR(VLOOKUP($J661,[13]LSIns!$B$5:$C$45,2,FALSE),"")</f>
        <v/>
      </c>
      <c r="L661" s="543"/>
      <c r="M661" s="475" t="str">
        <f>IFERROR(VLOOKUP($L661,Insumos!$D$2:$G$518,2,FALSE),"")</f>
        <v/>
      </c>
      <c r="N661" s="545"/>
      <c r="O661" s="476" t="str">
        <f>IFERROR(VLOOKUP($L661,Insumos!$D$2:$G$518,3,FALSE),"")</f>
        <v/>
      </c>
      <c r="P661" s="476" t="e">
        <f>+Tabla1[[#This Row],[Precio Unitario]]*Tabla1[[#This Row],[Cantidad de Insumos]]</f>
        <v>#VALUE!</v>
      </c>
      <c r="Q661" s="476" t="str">
        <f>IFERROR(VLOOKUP($L661,Insumos!$D$2:$G$518,4,FALSE),"")</f>
        <v/>
      </c>
      <c r="R661" s="475"/>
    </row>
    <row r="662" spans="2:18" x14ac:dyDescent="0.25">
      <c r="B662" s="477" t="str">
        <f>IF(Tabla1[[#This Row],[Código_Actividad]]="","",CONCATENATE(Tabla1[[#This Row],[POA]],".",Tabla1[[#This Row],[SRS]],".",Tabla1[[#This Row],[AREA]],".",Tabla1[[#This Row],[TIPO]]))</f>
        <v/>
      </c>
      <c r="C662" s="477" t="str">
        <f>IF(Tabla1[[#This Row],[Código_Actividad]]="","",'Formulario PPGR1'!#REF!)</f>
        <v/>
      </c>
      <c r="D662" s="477" t="str">
        <f>IF(Tabla1[[#This Row],[Código_Actividad]]="","",'Formulario PPGR1'!#REF!)</f>
        <v/>
      </c>
      <c r="E662" s="477" t="str">
        <f>IF(Tabla1[[#This Row],[Código_Actividad]]="","",'Formulario PPGR1'!#REF!)</f>
        <v/>
      </c>
      <c r="F662" s="477" t="str">
        <f>IF(Tabla1[[#This Row],[Código_Actividad]]="","",'Formulario PPGR1'!#REF!)</f>
        <v/>
      </c>
      <c r="G662" s="386"/>
      <c r="H662" s="418" t="str">
        <f>IFERROR(VLOOKUP(Tabla1[[#This Row],[Código_Actividad]],'Formulario PPGR2'!$H$7:$I$1048576,2,FALSE),"")</f>
        <v/>
      </c>
      <c r="I662" s="453" t="e">
        <f>IF(SUM([13]!Tabla2[[#This Row],[Ene]:[Dic]])=0,"",SUM([13]!Tabla2[[#This Row],[Ene]:[Dic]]))</f>
        <v>#REF!</v>
      </c>
      <c r="J662" s="388"/>
      <c r="K662" s="451" t="str">
        <f>IFERROR(VLOOKUP($J662,[13]LSIns!$B$5:$C$45,2,FALSE),"")</f>
        <v/>
      </c>
      <c r="L662" s="543"/>
      <c r="M662" s="475" t="str">
        <f>IFERROR(VLOOKUP($L662,Insumos!$D$2:$G$518,2,FALSE),"")</f>
        <v/>
      </c>
      <c r="N662" s="545"/>
      <c r="O662" s="476" t="str">
        <f>IFERROR(VLOOKUP($L662,Insumos!$D$2:$G$518,3,FALSE),"")</f>
        <v/>
      </c>
      <c r="P662" s="476" t="e">
        <f>+Tabla1[[#This Row],[Precio Unitario]]*Tabla1[[#This Row],[Cantidad de Insumos]]</f>
        <v>#VALUE!</v>
      </c>
      <c r="Q662" s="476" t="str">
        <f>IFERROR(VLOOKUP($L662,Insumos!$D$2:$G$518,4,FALSE),"")</f>
        <v/>
      </c>
      <c r="R662" s="475"/>
    </row>
    <row r="663" spans="2:18" x14ac:dyDescent="0.25">
      <c r="B663" s="477" t="str">
        <f>IF(Tabla1[[#This Row],[Código_Actividad]]="","",CONCATENATE(Tabla1[[#This Row],[POA]],".",Tabla1[[#This Row],[SRS]],".",Tabla1[[#This Row],[AREA]],".",Tabla1[[#This Row],[TIPO]]))</f>
        <v/>
      </c>
      <c r="C663" s="477" t="str">
        <f>IF(Tabla1[[#This Row],[Código_Actividad]]="","",'Formulario PPGR1'!#REF!)</f>
        <v/>
      </c>
      <c r="D663" s="477" t="str">
        <f>IF(Tabla1[[#This Row],[Código_Actividad]]="","",'Formulario PPGR1'!#REF!)</f>
        <v/>
      </c>
      <c r="E663" s="477" t="str">
        <f>IF(Tabla1[[#This Row],[Código_Actividad]]="","",'Formulario PPGR1'!#REF!)</f>
        <v/>
      </c>
      <c r="F663" s="477" t="str">
        <f>IF(Tabla1[[#This Row],[Código_Actividad]]="","",'Formulario PPGR1'!#REF!)</f>
        <v/>
      </c>
      <c r="G663" s="386"/>
      <c r="H663" s="418" t="str">
        <f>IFERROR(VLOOKUP(Tabla1[[#This Row],[Código_Actividad]],'Formulario PPGR2'!$H$7:$I$1048576,2,FALSE),"")</f>
        <v/>
      </c>
      <c r="I663" s="453" t="e">
        <f>IF(SUM([13]!Tabla2[[#This Row],[Ene]:[Dic]])=0,"",SUM([13]!Tabla2[[#This Row],[Ene]:[Dic]]))</f>
        <v>#REF!</v>
      </c>
      <c r="J663" s="388"/>
      <c r="K663" s="451" t="str">
        <f>IFERROR(VLOOKUP($J663,[13]LSIns!$B$5:$C$45,2,FALSE),"")</f>
        <v/>
      </c>
      <c r="L663" s="543"/>
      <c r="M663" s="475" t="str">
        <f>IFERROR(VLOOKUP($L663,Insumos!$D$2:$G$518,2,FALSE),"")</f>
        <v/>
      </c>
      <c r="N663" s="545"/>
      <c r="O663" s="476" t="str">
        <f>IFERROR(VLOOKUP($L663,Insumos!$D$2:$G$518,3,FALSE),"")</f>
        <v/>
      </c>
      <c r="P663" s="476" t="e">
        <f>+Tabla1[[#This Row],[Precio Unitario]]*Tabla1[[#This Row],[Cantidad de Insumos]]</f>
        <v>#VALUE!</v>
      </c>
      <c r="Q663" s="476" t="str">
        <f>IFERROR(VLOOKUP($L663,Insumos!$D$2:$G$518,4,FALSE),"")</f>
        <v/>
      </c>
      <c r="R663" s="475"/>
    </row>
    <row r="664" spans="2:18" x14ac:dyDescent="0.25">
      <c r="B664" s="477" t="str">
        <f>IF(Tabla1[[#This Row],[Código_Actividad]]="","",CONCATENATE(Tabla1[[#This Row],[POA]],".",Tabla1[[#This Row],[SRS]],".",Tabla1[[#This Row],[AREA]],".",Tabla1[[#This Row],[TIPO]]))</f>
        <v/>
      </c>
      <c r="C664" s="477" t="str">
        <f>IF(Tabla1[[#This Row],[Código_Actividad]]="","",'Formulario PPGR1'!#REF!)</f>
        <v/>
      </c>
      <c r="D664" s="477" t="str">
        <f>IF(Tabla1[[#This Row],[Código_Actividad]]="","",'Formulario PPGR1'!#REF!)</f>
        <v/>
      </c>
      <c r="E664" s="477" t="str">
        <f>IF(Tabla1[[#This Row],[Código_Actividad]]="","",'Formulario PPGR1'!#REF!)</f>
        <v/>
      </c>
      <c r="F664" s="477" t="str">
        <f>IF(Tabla1[[#This Row],[Código_Actividad]]="","",'Formulario PPGR1'!#REF!)</f>
        <v/>
      </c>
      <c r="G664" s="386"/>
      <c r="H664" s="418" t="str">
        <f>IFERROR(VLOOKUP(Tabla1[[#This Row],[Código_Actividad]],'Formulario PPGR2'!$H$7:$I$1048576,2,FALSE),"")</f>
        <v/>
      </c>
      <c r="I664" s="453">
        <v>2</v>
      </c>
      <c r="J664" s="388"/>
      <c r="K664" s="451" t="str">
        <f>IFERROR(VLOOKUP($J664,[13]LSIns!$B$5:$C$45,2,FALSE),"")</f>
        <v/>
      </c>
      <c r="L664" s="543"/>
      <c r="M664" s="475" t="str">
        <f>IFERROR(VLOOKUP($L664,Insumos!$D$2:$G$518,2,FALSE),"")</f>
        <v/>
      </c>
      <c r="N664" s="545"/>
      <c r="O664" s="476" t="str">
        <f>IFERROR(VLOOKUP($L664,Insumos!$D$2:$G$518,3,FALSE),"")</f>
        <v/>
      </c>
      <c r="P664" s="476" t="e">
        <f>+Tabla1[[#This Row],[Precio Unitario]]*Tabla1[[#This Row],[Cantidad de Insumos]]</f>
        <v>#VALUE!</v>
      </c>
      <c r="Q664" s="476" t="str">
        <f>IFERROR(VLOOKUP($L664,Insumos!$D$2:$G$518,4,FALSE),"")</f>
        <v/>
      </c>
      <c r="R664" s="475"/>
    </row>
    <row r="665" spans="2:18" x14ac:dyDescent="0.25">
      <c r="B665" s="477" t="str">
        <f>IF(Tabla1[[#This Row],[Código_Actividad]]="","",CONCATENATE(Tabla1[[#This Row],[POA]],".",Tabla1[[#This Row],[SRS]],".",Tabla1[[#This Row],[AREA]],".",Tabla1[[#This Row],[TIPO]]))</f>
        <v/>
      </c>
      <c r="C665" s="477" t="str">
        <f>IF(Tabla1[[#This Row],[Código_Actividad]]="","",'Formulario PPGR1'!#REF!)</f>
        <v/>
      </c>
      <c r="D665" s="477" t="str">
        <f>IF(Tabla1[[#This Row],[Código_Actividad]]="","",'Formulario PPGR1'!#REF!)</f>
        <v/>
      </c>
      <c r="E665" s="477" t="str">
        <f>IF(Tabla1[[#This Row],[Código_Actividad]]="","",'Formulario PPGR1'!#REF!)</f>
        <v/>
      </c>
      <c r="F665" s="477" t="str">
        <f>IF(Tabla1[[#This Row],[Código_Actividad]]="","",'Formulario PPGR1'!#REF!)</f>
        <v/>
      </c>
      <c r="G665" s="386"/>
      <c r="H665" s="418" t="str">
        <f>IFERROR(VLOOKUP(Tabla1[[#This Row],[Código_Actividad]],'Formulario PPGR2'!$H$7:$I$1048576,2,FALSE),"")</f>
        <v/>
      </c>
      <c r="I665" s="453">
        <v>3</v>
      </c>
      <c r="J665" s="388"/>
      <c r="K665" s="451" t="str">
        <f>IFERROR(VLOOKUP($J665,[13]LSIns!$B$5:$C$45,2,FALSE),"")</f>
        <v/>
      </c>
      <c r="L665" s="543"/>
      <c r="M665" s="475" t="str">
        <f>IFERROR(VLOOKUP($L665,Insumos!$D$2:$G$518,2,FALSE),"")</f>
        <v/>
      </c>
      <c r="N665" s="545"/>
      <c r="O665" s="476" t="str">
        <f>IFERROR(VLOOKUP($L665,Insumos!$D$2:$G$518,3,FALSE),"")</f>
        <v/>
      </c>
      <c r="P665" s="476" t="e">
        <f>+Tabla1[[#This Row],[Precio Unitario]]*Tabla1[[#This Row],[Cantidad de Insumos]]</f>
        <v>#VALUE!</v>
      </c>
      <c r="Q665" s="476" t="str">
        <f>IFERROR(VLOOKUP($L665,Insumos!$D$2:$G$518,4,FALSE),"")</f>
        <v/>
      </c>
      <c r="R665" s="475"/>
    </row>
    <row r="666" spans="2:18" x14ac:dyDescent="0.25">
      <c r="B666" s="477" t="str">
        <f>IF(Tabla1[[#This Row],[Código_Actividad]]="","",CONCATENATE(Tabla1[[#This Row],[POA]],".",Tabla1[[#This Row],[SRS]],".",Tabla1[[#This Row],[AREA]],".",Tabla1[[#This Row],[TIPO]]))</f>
        <v/>
      </c>
      <c r="C666" s="477" t="str">
        <f>IF(Tabla1[[#This Row],[Código_Actividad]]="","",'Formulario PPGR1'!#REF!)</f>
        <v/>
      </c>
      <c r="D666" s="477" t="str">
        <f>IF(Tabla1[[#This Row],[Código_Actividad]]="","",'Formulario PPGR1'!#REF!)</f>
        <v/>
      </c>
      <c r="E666" s="477" t="str">
        <f>IF(Tabla1[[#This Row],[Código_Actividad]]="","",'Formulario PPGR1'!#REF!)</f>
        <v/>
      </c>
      <c r="F666" s="477" t="str">
        <f>IF(Tabla1[[#This Row],[Código_Actividad]]="","",'Formulario PPGR1'!#REF!)</f>
        <v/>
      </c>
      <c r="G666" s="386"/>
      <c r="H666" s="418" t="str">
        <f>IFERROR(VLOOKUP(Tabla1[[#This Row],[Código_Actividad]],'Formulario PPGR2'!$H$7:$I$1048576,2,FALSE),"")</f>
        <v/>
      </c>
      <c r="I666" s="453" t="e">
        <f>IF(SUM([13]!Tabla2[[#This Row],[Ene]:[Dic]])=0,"",SUM([13]!Tabla2[[#This Row],[Ene]:[Dic]]))</f>
        <v>#REF!</v>
      </c>
      <c r="J666" s="388"/>
      <c r="K666" s="451" t="str">
        <f>IFERROR(VLOOKUP($J666,[13]LSIns!$B$5:$C$45,2,FALSE),"")</f>
        <v/>
      </c>
      <c r="L666" s="543"/>
      <c r="M666" s="475" t="str">
        <f>IFERROR(VLOOKUP($L666,Insumos!$D$2:$G$518,2,FALSE),"")</f>
        <v/>
      </c>
      <c r="N666" s="545"/>
      <c r="O666" s="476" t="str">
        <f>IFERROR(VLOOKUP($L666,Insumos!$D$2:$G$518,3,FALSE),"")</f>
        <v/>
      </c>
      <c r="P666" s="476" t="e">
        <f>+Tabla1[[#This Row],[Precio Unitario]]*Tabla1[[#This Row],[Cantidad de Insumos]]</f>
        <v>#VALUE!</v>
      </c>
      <c r="Q666" s="476" t="str">
        <f>IFERROR(VLOOKUP($L666,Insumos!$D$2:$G$518,4,FALSE),"")</f>
        <v/>
      </c>
      <c r="R666" s="475"/>
    </row>
    <row r="667" spans="2:18" x14ac:dyDescent="0.25">
      <c r="B667" s="477" t="str">
        <f>IF(Tabla1[[#This Row],[Código_Actividad]]="","",CONCATENATE(Tabla1[[#This Row],[POA]],".",Tabla1[[#This Row],[SRS]],".",Tabla1[[#This Row],[AREA]],".",Tabla1[[#This Row],[TIPO]]))</f>
        <v/>
      </c>
      <c r="C667" s="477" t="str">
        <f>IF(Tabla1[[#This Row],[Código_Actividad]]="","",'Formulario PPGR1'!#REF!)</f>
        <v/>
      </c>
      <c r="D667" s="477" t="str">
        <f>IF(Tabla1[[#This Row],[Código_Actividad]]="","",'Formulario PPGR1'!#REF!)</f>
        <v/>
      </c>
      <c r="E667" s="477" t="str">
        <f>IF(Tabla1[[#This Row],[Código_Actividad]]="","",'Formulario PPGR1'!#REF!)</f>
        <v/>
      </c>
      <c r="F667" s="477" t="str">
        <f>IF(Tabla1[[#This Row],[Código_Actividad]]="","",'Formulario PPGR1'!#REF!)</f>
        <v/>
      </c>
      <c r="G667" s="386"/>
      <c r="H667" s="418" t="str">
        <f>IFERROR(VLOOKUP(Tabla1[[#This Row],[Código_Actividad]],'Formulario PPGR2'!$H$7:$I$1048576,2,FALSE),"")</f>
        <v/>
      </c>
      <c r="I667" s="453" t="e">
        <f>IF(SUM([13]!Tabla2[[#This Row],[Ene]:[Dic]])=0,"",SUM([13]!Tabla2[[#This Row],[Ene]:[Dic]]))</f>
        <v>#REF!</v>
      </c>
      <c r="J667" s="388"/>
      <c r="K667" s="451" t="str">
        <f>IFERROR(VLOOKUP($J667,[13]LSIns!$B$5:$C$45,2,FALSE),"")</f>
        <v/>
      </c>
      <c r="L667" s="543"/>
      <c r="M667" s="475" t="str">
        <f>IFERROR(VLOOKUP($L667,Insumos!$D$2:$G$518,2,FALSE),"")</f>
        <v/>
      </c>
      <c r="N667" s="545"/>
      <c r="O667" s="476" t="str">
        <f>IFERROR(VLOOKUP($L667,Insumos!$D$2:$G$518,3,FALSE),"")</f>
        <v/>
      </c>
      <c r="P667" s="476" t="e">
        <f>+Tabla1[[#This Row],[Precio Unitario]]*Tabla1[[#This Row],[Cantidad de Insumos]]</f>
        <v>#VALUE!</v>
      </c>
      <c r="Q667" s="476" t="str">
        <f>IFERROR(VLOOKUP($L667,Insumos!$D$2:$G$518,4,FALSE),"")</f>
        <v/>
      </c>
      <c r="R667" s="475"/>
    </row>
    <row r="668" spans="2:18" x14ac:dyDescent="0.25">
      <c r="B668" s="477" t="str">
        <f>IF(Tabla1[[#This Row],[Código_Actividad]]="","",CONCATENATE(Tabla1[[#This Row],[POA]],".",Tabla1[[#This Row],[SRS]],".",Tabla1[[#This Row],[AREA]],".",Tabla1[[#This Row],[TIPO]]))</f>
        <v/>
      </c>
      <c r="C668" s="477" t="str">
        <f>IF(Tabla1[[#This Row],[Código_Actividad]]="","",'Formulario PPGR1'!#REF!)</f>
        <v/>
      </c>
      <c r="D668" s="477" t="str">
        <f>IF(Tabla1[[#This Row],[Código_Actividad]]="","",'Formulario PPGR1'!#REF!)</f>
        <v/>
      </c>
      <c r="E668" s="477" t="str">
        <f>IF(Tabla1[[#This Row],[Código_Actividad]]="","",'Formulario PPGR1'!#REF!)</f>
        <v/>
      </c>
      <c r="F668" s="477" t="str">
        <f>IF(Tabla1[[#This Row],[Código_Actividad]]="","",'Formulario PPGR1'!#REF!)</f>
        <v/>
      </c>
      <c r="G668" s="386"/>
      <c r="H668" s="418" t="str">
        <f>IFERROR(VLOOKUP(Tabla1[[#This Row],[Código_Actividad]],'Formulario PPGR2'!$H$7:$I$1048576,2,FALSE),"")</f>
        <v/>
      </c>
      <c r="I668" s="453" t="e">
        <f>IF(SUM([13]!Tabla2[[#This Row],[Ene]:[Dic]])=0,"",SUM([13]!Tabla2[[#This Row],[Ene]:[Dic]]))</f>
        <v>#REF!</v>
      </c>
      <c r="J668" s="388"/>
      <c r="K668" s="451" t="str">
        <f>IFERROR(VLOOKUP($J668,[13]LSIns!$B$5:$C$45,2,FALSE),"")</f>
        <v/>
      </c>
      <c r="L668" s="543"/>
      <c r="M668" s="475" t="str">
        <f>IFERROR(VLOOKUP($L668,Insumos!$D$2:$G$518,2,FALSE),"")</f>
        <v/>
      </c>
      <c r="N668" s="545"/>
      <c r="O668" s="476" t="str">
        <f>IFERROR(VLOOKUP($L668,Insumos!$D$2:$G$518,3,FALSE),"")</f>
        <v/>
      </c>
      <c r="P668" s="476" t="e">
        <f>+Tabla1[[#This Row],[Precio Unitario]]*Tabla1[[#This Row],[Cantidad de Insumos]]</f>
        <v>#VALUE!</v>
      </c>
      <c r="Q668" s="476" t="str">
        <f>IFERROR(VLOOKUP($L668,Insumos!$D$2:$G$518,4,FALSE),"")</f>
        <v/>
      </c>
      <c r="R668" s="475"/>
    </row>
    <row r="669" spans="2:18" x14ac:dyDescent="0.25">
      <c r="B669" s="477" t="str">
        <f>IF(Tabla1[[#This Row],[Código_Actividad]]="","",CONCATENATE(Tabla1[[#This Row],[POA]],".",Tabla1[[#This Row],[SRS]],".",Tabla1[[#This Row],[AREA]],".",Tabla1[[#This Row],[TIPO]]))</f>
        <v/>
      </c>
      <c r="C669" s="477" t="str">
        <f>IF(Tabla1[[#This Row],[Código_Actividad]]="","",'Formulario PPGR1'!#REF!)</f>
        <v/>
      </c>
      <c r="D669" s="477" t="str">
        <f>IF(Tabla1[[#This Row],[Código_Actividad]]="","",'Formulario PPGR1'!#REF!)</f>
        <v/>
      </c>
      <c r="E669" s="477" t="str">
        <f>IF(Tabla1[[#This Row],[Código_Actividad]]="","",'Formulario PPGR1'!#REF!)</f>
        <v/>
      </c>
      <c r="F669" s="477" t="str">
        <f>IF(Tabla1[[#This Row],[Código_Actividad]]="","",'Formulario PPGR1'!#REF!)</f>
        <v/>
      </c>
      <c r="G669" s="386"/>
      <c r="H669" s="418" t="str">
        <f>IFERROR(VLOOKUP(Tabla1[[#This Row],[Código_Actividad]],'Formulario PPGR2'!$H$7:$I$1048576,2,FALSE),"")</f>
        <v/>
      </c>
      <c r="I669" s="453">
        <v>3</v>
      </c>
      <c r="J669" s="388"/>
      <c r="K669" s="451" t="str">
        <f>IFERROR(VLOOKUP($J669,[13]LSIns!$B$5:$C$45,2,FALSE),"")</f>
        <v/>
      </c>
      <c r="L669" s="543"/>
      <c r="M669" s="475" t="str">
        <f>IFERROR(VLOOKUP($L669,Insumos!$D$2:$G$518,2,FALSE),"")</f>
        <v/>
      </c>
      <c r="N669" s="545"/>
      <c r="O669" s="476" t="str">
        <f>IFERROR(VLOOKUP($L669,Insumos!$D$2:$G$518,3,FALSE),"")</f>
        <v/>
      </c>
      <c r="P669" s="476" t="e">
        <f>+Tabla1[[#This Row],[Precio Unitario]]*Tabla1[[#This Row],[Cantidad de Insumos]]</f>
        <v>#VALUE!</v>
      </c>
      <c r="Q669" s="476" t="str">
        <f>IFERROR(VLOOKUP($L669,Insumos!$D$2:$G$518,4,FALSE),"")</f>
        <v/>
      </c>
      <c r="R669" s="475"/>
    </row>
    <row r="670" spans="2:18" x14ac:dyDescent="0.25">
      <c r="B670" s="477" t="str">
        <f>IF(Tabla1[[#This Row],[Código_Actividad]]="","",CONCATENATE(Tabla1[[#This Row],[POA]],".",Tabla1[[#This Row],[SRS]],".",Tabla1[[#This Row],[AREA]],".",Tabla1[[#This Row],[TIPO]]))</f>
        <v/>
      </c>
      <c r="C670" s="477" t="str">
        <f>IF(Tabla1[[#This Row],[Código_Actividad]]="","",'Formulario PPGR1'!#REF!)</f>
        <v/>
      </c>
      <c r="D670" s="477" t="str">
        <f>IF(Tabla1[[#This Row],[Código_Actividad]]="","",'Formulario PPGR1'!#REF!)</f>
        <v/>
      </c>
      <c r="E670" s="477" t="str">
        <f>IF(Tabla1[[#This Row],[Código_Actividad]]="","",'Formulario PPGR1'!#REF!)</f>
        <v/>
      </c>
      <c r="F670" s="477" t="str">
        <f>IF(Tabla1[[#This Row],[Código_Actividad]]="","",'Formulario PPGR1'!#REF!)</f>
        <v/>
      </c>
      <c r="G670" s="386"/>
      <c r="H670" s="418" t="str">
        <f>IFERROR(VLOOKUP(Tabla1[[#This Row],[Código_Actividad]],'Formulario PPGR2'!$H$7:$I$1048576,2,FALSE),"")</f>
        <v/>
      </c>
      <c r="I670" s="453">
        <v>2</v>
      </c>
      <c r="J670" s="388"/>
      <c r="K670" s="451" t="str">
        <f>IFERROR(VLOOKUP($J670,[13]LSIns!$B$5:$C$45,2,FALSE),"")</f>
        <v/>
      </c>
      <c r="L670" s="543"/>
      <c r="M670" s="475" t="str">
        <f>IFERROR(VLOOKUP($L670,Insumos!$D$2:$G$518,2,FALSE),"")</f>
        <v/>
      </c>
      <c r="N670" s="545"/>
      <c r="O670" s="476" t="str">
        <f>IFERROR(VLOOKUP($L670,Insumos!$D$2:$G$518,3,FALSE),"")</f>
        <v/>
      </c>
      <c r="P670" s="476" t="e">
        <f>+Tabla1[[#This Row],[Precio Unitario]]*Tabla1[[#This Row],[Cantidad de Insumos]]</f>
        <v>#VALUE!</v>
      </c>
      <c r="Q670" s="476" t="str">
        <f>IFERROR(VLOOKUP($L670,Insumos!$D$2:$G$518,4,FALSE),"")</f>
        <v/>
      </c>
      <c r="R670" s="475"/>
    </row>
    <row r="671" spans="2:18" x14ac:dyDescent="0.25">
      <c r="B671" s="477" t="str">
        <f>IF(Tabla1[[#This Row],[Código_Actividad]]="","",CONCATENATE(Tabla1[[#This Row],[POA]],".",Tabla1[[#This Row],[SRS]],".",Tabla1[[#This Row],[AREA]],".",Tabla1[[#This Row],[TIPO]]))</f>
        <v/>
      </c>
      <c r="C671" s="477" t="str">
        <f>IF(Tabla1[[#This Row],[Código_Actividad]]="","",'Formulario PPGR1'!#REF!)</f>
        <v/>
      </c>
      <c r="D671" s="477" t="str">
        <f>IF(Tabla1[[#This Row],[Código_Actividad]]="","",'Formulario PPGR1'!#REF!)</f>
        <v/>
      </c>
      <c r="E671" s="477" t="str">
        <f>IF(Tabla1[[#This Row],[Código_Actividad]]="","",'Formulario PPGR1'!#REF!)</f>
        <v/>
      </c>
      <c r="F671" s="477" t="str">
        <f>IF(Tabla1[[#This Row],[Código_Actividad]]="","",'Formulario PPGR1'!#REF!)</f>
        <v/>
      </c>
      <c r="G671" s="386"/>
      <c r="H671" s="418" t="str">
        <f>IFERROR(VLOOKUP(Tabla1[[#This Row],[Código_Actividad]],'Formulario PPGR2'!$H$7:$I$1048576,2,FALSE),"")</f>
        <v/>
      </c>
      <c r="I671" s="453">
        <v>3</v>
      </c>
      <c r="J671" s="388"/>
      <c r="K671" s="451" t="str">
        <f>IFERROR(VLOOKUP($J671,[13]LSIns!$B$5:$C$45,2,FALSE),"")</f>
        <v/>
      </c>
      <c r="L671" s="543"/>
      <c r="M671" s="475" t="str">
        <f>IFERROR(VLOOKUP($L671,Insumos!$D$2:$G$518,2,FALSE),"")</f>
        <v/>
      </c>
      <c r="N671" s="545"/>
      <c r="O671" s="476" t="str">
        <f>IFERROR(VLOOKUP($L671,Insumos!$D$2:$G$518,3,FALSE),"")</f>
        <v/>
      </c>
      <c r="P671" s="476" t="e">
        <f>+Tabla1[[#This Row],[Precio Unitario]]*Tabla1[[#This Row],[Cantidad de Insumos]]</f>
        <v>#VALUE!</v>
      </c>
      <c r="Q671" s="476" t="str">
        <f>IFERROR(VLOOKUP($L671,Insumos!$D$2:$G$518,4,FALSE),"")</f>
        <v/>
      </c>
      <c r="R671" s="475"/>
    </row>
    <row r="672" spans="2:18" x14ac:dyDescent="0.25">
      <c r="B672" s="477" t="str">
        <f>IF(Tabla1[[#This Row],[Código_Actividad]]="","",CONCATENATE(Tabla1[[#This Row],[POA]],".",Tabla1[[#This Row],[SRS]],".",Tabla1[[#This Row],[AREA]],".",Tabla1[[#This Row],[TIPO]]))</f>
        <v/>
      </c>
      <c r="C672" s="477" t="str">
        <f>IF(Tabla1[[#This Row],[Código_Actividad]]="","",'Formulario PPGR1'!#REF!)</f>
        <v/>
      </c>
      <c r="D672" s="477" t="str">
        <f>IF(Tabla1[[#This Row],[Código_Actividad]]="","",'Formulario PPGR1'!#REF!)</f>
        <v/>
      </c>
      <c r="E672" s="477" t="str">
        <f>IF(Tabla1[[#This Row],[Código_Actividad]]="","",'Formulario PPGR1'!#REF!)</f>
        <v/>
      </c>
      <c r="F672" s="477" t="str">
        <f>IF(Tabla1[[#This Row],[Código_Actividad]]="","",'Formulario PPGR1'!#REF!)</f>
        <v/>
      </c>
      <c r="G672" s="386"/>
      <c r="H672" s="418" t="str">
        <f>IFERROR(VLOOKUP(Tabla1[[#This Row],[Código_Actividad]],'Formulario PPGR2'!$H$7:$I$1048576,2,FALSE),"")</f>
        <v/>
      </c>
      <c r="I672" s="453" t="e">
        <f>IF(SUM([13]!Tabla2[[#This Row],[Ene]:[Dic]])=0,"",SUM([13]!Tabla2[[#This Row],[Ene]:[Dic]]))</f>
        <v>#REF!</v>
      </c>
      <c r="J672" s="388"/>
      <c r="K672" s="451" t="str">
        <f>IFERROR(VLOOKUP($J672,[13]LSIns!$B$5:$C$45,2,FALSE),"")</f>
        <v/>
      </c>
      <c r="L672" s="543"/>
      <c r="M672" s="475" t="str">
        <f>IFERROR(VLOOKUP($L672,Insumos!$D$2:$G$518,2,FALSE),"")</f>
        <v/>
      </c>
      <c r="N672" s="545"/>
      <c r="O672" s="476" t="str">
        <f>IFERROR(VLOOKUP($L672,Insumos!$D$2:$G$518,3,FALSE),"")</f>
        <v/>
      </c>
      <c r="P672" s="476" t="e">
        <f>+Tabla1[[#This Row],[Precio Unitario]]*Tabla1[[#This Row],[Cantidad de Insumos]]</f>
        <v>#VALUE!</v>
      </c>
      <c r="Q672" s="476" t="str">
        <f>IFERROR(VLOOKUP($L672,Insumos!$D$2:$G$518,4,FALSE),"")</f>
        <v/>
      </c>
      <c r="R672" s="475"/>
    </row>
    <row r="673" spans="2:18" x14ac:dyDescent="0.25">
      <c r="B673" s="477" t="str">
        <f>IF(Tabla1[[#This Row],[Código_Actividad]]="","",CONCATENATE(Tabla1[[#This Row],[POA]],".",Tabla1[[#This Row],[SRS]],".",Tabla1[[#This Row],[AREA]],".",Tabla1[[#This Row],[TIPO]]))</f>
        <v/>
      </c>
      <c r="C673" s="477" t="str">
        <f>IF(Tabla1[[#This Row],[Código_Actividad]]="","",'Formulario PPGR1'!#REF!)</f>
        <v/>
      </c>
      <c r="D673" s="477" t="str">
        <f>IF(Tabla1[[#This Row],[Código_Actividad]]="","",'Formulario PPGR1'!#REF!)</f>
        <v/>
      </c>
      <c r="E673" s="477" t="str">
        <f>IF(Tabla1[[#This Row],[Código_Actividad]]="","",'Formulario PPGR1'!#REF!)</f>
        <v/>
      </c>
      <c r="F673" s="477" t="str">
        <f>IF(Tabla1[[#This Row],[Código_Actividad]]="","",'Formulario PPGR1'!#REF!)</f>
        <v/>
      </c>
      <c r="G673" s="386"/>
      <c r="H673" s="418" t="str">
        <f>IFERROR(VLOOKUP(Tabla1[[#This Row],[Código_Actividad]],'Formulario PPGR2'!$H$7:$I$1048576,2,FALSE),"")</f>
        <v/>
      </c>
      <c r="I673" s="453" t="e">
        <f>IF(SUM([13]!Tabla2[[#This Row],[Ene]:[Dic]])=0,"",SUM([13]!Tabla2[[#This Row],[Ene]:[Dic]]))</f>
        <v>#REF!</v>
      </c>
      <c r="J673" s="388"/>
      <c r="K673" s="451" t="str">
        <f>IFERROR(VLOOKUP($J673,[13]LSIns!$B$5:$C$45,2,FALSE),"")</f>
        <v/>
      </c>
      <c r="L673" s="543"/>
      <c r="M673" s="475" t="str">
        <f>IFERROR(VLOOKUP($L673,Insumos!$D$2:$G$518,2,FALSE),"")</f>
        <v/>
      </c>
      <c r="N673" s="545"/>
      <c r="O673" s="476" t="str">
        <f>IFERROR(VLOOKUP($L673,Insumos!$D$2:$G$518,3,FALSE),"")</f>
        <v/>
      </c>
      <c r="P673" s="476" t="e">
        <f>+Tabla1[[#This Row],[Precio Unitario]]*Tabla1[[#This Row],[Cantidad de Insumos]]</f>
        <v>#VALUE!</v>
      </c>
      <c r="Q673" s="476" t="str">
        <f>IFERROR(VLOOKUP($L673,Insumos!$D$2:$G$518,4,FALSE),"")</f>
        <v/>
      </c>
      <c r="R673" s="475"/>
    </row>
    <row r="674" spans="2:18" x14ac:dyDescent="0.25">
      <c r="B674" s="477" t="str">
        <f>IF(Tabla1[[#This Row],[Código_Actividad]]="","",CONCATENATE(Tabla1[[#This Row],[POA]],".",Tabla1[[#This Row],[SRS]],".",Tabla1[[#This Row],[AREA]],".",Tabla1[[#This Row],[TIPO]]))</f>
        <v/>
      </c>
      <c r="C674" s="477" t="str">
        <f>IF(Tabla1[[#This Row],[Código_Actividad]]="","",'Formulario PPGR1'!#REF!)</f>
        <v/>
      </c>
      <c r="D674" s="477" t="str">
        <f>IF(Tabla1[[#This Row],[Código_Actividad]]="","",'Formulario PPGR1'!#REF!)</f>
        <v/>
      </c>
      <c r="E674" s="477" t="str">
        <f>IF(Tabla1[[#This Row],[Código_Actividad]]="","",'Formulario PPGR1'!#REF!)</f>
        <v/>
      </c>
      <c r="F674" s="477" t="str">
        <f>IF(Tabla1[[#This Row],[Código_Actividad]]="","",'Formulario PPGR1'!#REF!)</f>
        <v/>
      </c>
      <c r="G674" s="386"/>
      <c r="H674" s="418" t="str">
        <f>IFERROR(VLOOKUP(Tabla1[[#This Row],[Código_Actividad]],'Formulario PPGR2'!$H$7:$I$1048576,2,FALSE),"")</f>
        <v/>
      </c>
      <c r="I674" s="453" t="e">
        <f>IF(SUM([13]!Tabla2[[#This Row],[Ene]:[Dic]])=0,"",SUM([13]!Tabla2[[#This Row],[Ene]:[Dic]]))</f>
        <v>#REF!</v>
      </c>
      <c r="J674" s="388"/>
      <c r="K674" s="451" t="str">
        <f>IFERROR(VLOOKUP($J674,[13]LSIns!$B$5:$C$45,2,FALSE),"")</f>
        <v/>
      </c>
      <c r="L674" s="543"/>
      <c r="M674" s="475" t="str">
        <f>IFERROR(VLOOKUP($L674,Insumos!$D$2:$G$518,2,FALSE),"")</f>
        <v/>
      </c>
      <c r="N674" s="545"/>
      <c r="O674" s="476" t="str">
        <f>IFERROR(VLOOKUP($L674,Insumos!$D$2:$G$518,3,FALSE),"")</f>
        <v/>
      </c>
      <c r="P674" s="476" t="e">
        <f>+Tabla1[[#This Row],[Precio Unitario]]*Tabla1[[#This Row],[Cantidad de Insumos]]</f>
        <v>#VALUE!</v>
      </c>
      <c r="Q674" s="476" t="str">
        <f>IFERROR(VLOOKUP($L674,Insumos!$D$2:$G$518,4,FALSE),"")</f>
        <v/>
      </c>
      <c r="R674" s="475"/>
    </row>
    <row r="675" spans="2:18" x14ac:dyDescent="0.25">
      <c r="B675" s="477" t="str">
        <f>IF(Tabla1[[#This Row],[Código_Actividad]]="","",CONCATENATE(Tabla1[[#This Row],[POA]],".",Tabla1[[#This Row],[SRS]],".",Tabla1[[#This Row],[AREA]],".",Tabla1[[#This Row],[TIPO]]))</f>
        <v/>
      </c>
      <c r="C675" s="477" t="str">
        <f>IF(Tabla1[[#This Row],[Código_Actividad]]="","",'Formulario PPGR1'!#REF!)</f>
        <v/>
      </c>
      <c r="D675" s="477" t="str">
        <f>IF(Tabla1[[#This Row],[Código_Actividad]]="","",'Formulario PPGR1'!#REF!)</f>
        <v/>
      </c>
      <c r="E675" s="477" t="str">
        <f>IF(Tabla1[[#This Row],[Código_Actividad]]="","",'Formulario PPGR1'!#REF!)</f>
        <v/>
      </c>
      <c r="F675" s="477" t="str">
        <f>IF(Tabla1[[#This Row],[Código_Actividad]]="","",'Formulario PPGR1'!#REF!)</f>
        <v/>
      </c>
      <c r="G675" s="386"/>
      <c r="H675" s="418" t="str">
        <f>IFERROR(VLOOKUP(Tabla1[[#This Row],[Código_Actividad]],'Formulario PPGR2'!$H$7:$I$1048576,2,FALSE),"")</f>
        <v/>
      </c>
      <c r="I675" s="453">
        <v>2</v>
      </c>
      <c r="J675" s="388"/>
      <c r="K675" s="451" t="str">
        <f>IFERROR(VLOOKUP($J675,[13]LSIns!$B$5:$C$45,2,FALSE),"")</f>
        <v/>
      </c>
      <c r="L675" s="543"/>
      <c r="M675" s="475" t="str">
        <f>IFERROR(VLOOKUP($L675,Insumos!$D$2:$G$518,2,FALSE),"")</f>
        <v/>
      </c>
      <c r="N675" s="545"/>
      <c r="O675" s="476" t="str">
        <f>IFERROR(VLOOKUP($L675,Insumos!$D$2:$G$518,3,FALSE),"")</f>
        <v/>
      </c>
      <c r="P675" s="476" t="e">
        <f>+Tabla1[[#This Row],[Precio Unitario]]*Tabla1[[#This Row],[Cantidad de Insumos]]</f>
        <v>#VALUE!</v>
      </c>
      <c r="Q675" s="476" t="str">
        <f>IFERROR(VLOOKUP($L675,Insumos!$D$2:$G$518,4,FALSE),"")</f>
        <v/>
      </c>
      <c r="R675" s="475"/>
    </row>
    <row r="676" spans="2:18" x14ac:dyDescent="0.25">
      <c r="B676" s="477" t="str">
        <f>IF(Tabla1[[#This Row],[Código_Actividad]]="","",CONCATENATE(Tabla1[[#This Row],[POA]],".",Tabla1[[#This Row],[SRS]],".",Tabla1[[#This Row],[AREA]],".",Tabla1[[#This Row],[TIPO]]))</f>
        <v/>
      </c>
      <c r="C676" s="477" t="str">
        <f>IF(Tabla1[[#This Row],[Código_Actividad]]="","",'Formulario PPGR1'!#REF!)</f>
        <v/>
      </c>
      <c r="D676" s="477" t="str">
        <f>IF(Tabla1[[#This Row],[Código_Actividad]]="","",'Formulario PPGR1'!#REF!)</f>
        <v/>
      </c>
      <c r="E676" s="477" t="str">
        <f>IF(Tabla1[[#This Row],[Código_Actividad]]="","",'Formulario PPGR1'!#REF!)</f>
        <v/>
      </c>
      <c r="F676" s="477" t="str">
        <f>IF(Tabla1[[#This Row],[Código_Actividad]]="","",'Formulario PPGR1'!#REF!)</f>
        <v/>
      </c>
      <c r="G676" s="386"/>
      <c r="H676" s="418" t="str">
        <f>IFERROR(VLOOKUP(Tabla1[[#This Row],[Código_Actividad]],'Formulario PPGR2'!$H$7:$I$1048576,2,FALSE),"")</f>
        <v/>
      </c>
      <c r="I676" s="453" t="e">
        <f>IF(SUM([13]!Tabla2[[#This Row],[Ene]:[Dic]])=0,"",SUM([13]!Tabla2[[#This Row],[Ene]:[Dic]]))</f>
        <v>#REF!</v>
      </c>
      <c r="J676" s="388"/>
      <c r="K676" s="451" t="str">
        <f>IFERROR(VLOOKUP($J676,[13]LSIns!$B$5:$C$45,2,FALSE),"")</f>
        <v/>
      </c>
      <c r="L676" s="543"/>
      <c r="M676" s="475" t="str">
        <f>IFERROR(VLOOKUP($L676,Insumos!$D$2:$G$518,2,FALSE),"")</f>
        <v/>
      </c>
      <c r="N676" s="545"/>
      <c r="O676" s="476" t="str">
        <f>IFERROR(VLOOKUP($L676,Insumos!$D$2:$G$518,3,FALSE),"")</f>
        <v/>
      </c>
      <c r="P676" s="476" t="e">
        <f>+Tabla1[[#This Row],[Precio Unitario]]*Tabla1[[#This Row],[Cantidad de Insumos]]</f>
        <v>#VALUE!</v>
      </c>
      <c r="Q676" s="476" t="str">
        <f>IFERROR(VLOOKUP($L676,Insumos!$D$2:$G$518,4,FALSE),"")</f>
        <v/>
      </c>
      <c r="R676" s="475"/>
    </row>
    <row r="677" spans="2:18" x14ac:dyDescent="0.25">
      <c r="B677" s="477" t="str">
        <f>IF(Tabla1[[#This Row],[Código_Actividad]]="","",CONCATENATE(Tabla1[[#This Row],[POA]],".",Tabla1[[#This Row],[SRS]],".",Tabla1[[#This Row],[AREA]],".",Tabla1[[#This Row],[TIPO]]))</f>
        <v/>
      </c>
      <c r="C677" s="477" t="str">
        <f>IF(Tabla1[[#This Row],[Código_Actividad]]="","",'Formulario PPGR1'!#REF!)</f>
        <v/>
      </c>
      <c r="D677" s="477" t="str">
        <f>IF(Tabla1[[#This Row],[Código_Actividad]]="","",'Formulario PPGR1'!#REF!)</f>
        <v/>
      </c>
      <c r="E677" s="477" t="str">
        <f>IF(Tabla1[[#This Row],[Código_Actividad]]="","",'Formulario PPGR1'!#REF!)</f>
        <v/>
      </c>
      <c r="F677" s="477" t="str">
        <f>IF(Tabla1[[#This Row],[Código_Actividad]]="","",'Formulario PPGR1'!#REF!)</f>
        <v/>
      </c>
      <c r="G677" s="386"/>
      <c r="H677" s="418" t="str">
        <f>IFERROR(VLOOKUP(Tabla1[[#This Row],[Código_Actividad]],'Formulario PPGR2'!$H$7:$I$1048576,2,FALSE),"")</f>
        <v/>
      </c>
      <c r="I677" s="453" t="e">
        <f>IF(SUM([13]!Tabla2[[#This Row],[Ene]:[Dic]])=0,"",SUM([13]!Tabla2[[#This Row],[Ene]:[Dic]]))</f>
        <v>#REF!</v>
      </c>
      <c r="J677" s="388"/>
      <c r="K677" s="451" t="str">
        <f>IFERROR(VLOOKUP($J677,[13]LSIns!$B$5:$C$45,2,FALSE),"")</f>
        <v/>
      </c>
      <c r="L677" s="543"/>
      <c r="M677" s="475" t="str">
        <f>IFERROR(VLOOKUP($L677,Insumos!$D$2:$G$518,2,FALSE),"")</f>
        <v/>
      </c>
      <c r="N677" s="545"/>
      <c r="O677" s="476" t="str">
        <f>IFERROR(VLOOKUP($L677,Insumos!$D$2:$G$518,3,FALSE),"")</f>
        <v/>
      </c>
      <c r="P677" s="476" t="e">
        <f>+Tabla1[[#This Row],[Precio Unitario]]*Tabla1[[#This Row],[Cantidad de Insumos]]</f>
        <v>#VALUE!</v>
      </c>
      <c r="Q677" s="476" t="str">
        <f>IFERROR(VLOOKUP($L677,Insumos!$D$2:$G$518,4,FALSE),"")</f>
        <v/>
      </c>
      <c r="R677" s="475"/>
    </row>
    <row r="678" spans="2:18" x14ac:dyDescent="0.25">
      <c r="B678" s="477" t="str">
        <f>IF(Tabla1[[#This Row],[Código_Actividad]]="","",CONCATENATE(Tabla1[[#This Row],[POA]],".",Tabla1[[#This Row],[SRS]],".",Tabla1[[#This Row],[AREA]],".",Tabla1[[#This Row],[TIPO]]))</f>
        <v/>
      </c>
      <c r="C678" s="477" t="str">
        <f>IF(Tabla1[[#This Row],[Código_Actividad]]="","",'Formulario PPGR1'!#REF!)</f>
        <v/>
      </c>
      <c r="D678" s="477" t="str">
        <f>IF(Tabla1[[#This Row],[Código_Actividad]]="","",'Formulario PPGR1'!#REF!)</f>
        <v/>
      </c>
      <c r="E678" s="477" t="str">
        <f>IF(Tabla1[[#This Row],[Código_Actividad]]="","",'Formulario PPGR1'!#REF!)</f>
        <v/>
      </c>
      <c r="F678" s="477" t="str">
        <f>IF(Tabla1[[#This Row],[Código_Actividad]]="","",'Formulario PPGR1'!#REF!)</f>
        <v/>
      </c>
      <c r="G678" s="386"/>
      <c r="H678" s="418" t="str">
        <f>IFERROR(VLOOKUP(Tabla1[[#This Row],[Código_Actividad]],'Formulario PPGR2'!$H$7:$I$1048576,2,FALSE),"")</f>
        <v/>
      </c>
      <c r="I678" s="453" t="e">
        <f>IF(SUM([13]!Tabla2[[#This Row],[Ene]:[Dic]])=0,"",SUM([13]!Tabla2[[#This Row],[Ene]:[Dic]]))</f>
        <v>#REF!</v>
      </c>
      <c r="J678" s="388"/>
      <c r="K678" s="451" t="str">
        <f>IFERROR(VLOOKUP($J678,[13]LSIns!$B$5:$C$45,2,FALSE),"")</f>
        <v/>
      </c>
      <c r="L678" s="543"/>
      <c r="M678" s="475" t="str">
        <f>IFERROR(VLOOKUP($L678,Insumos!$D$2:$G$518,2,FALSE),"")</f>
        <v/>
      </c>
      <c r="N678" s="545"/>
      <c r="O678" s="476" t="str">
        <f>IFERROR(VLOOKUP($L678,Insumos!$D$2:$G$518,3,FALSE),"")</f>
        <v/>
      </c>
      <c r="P678" s="476" t="e">
        <f>+Tabla1[[#This Row],[Precio Unitario]]*Tabla1[[#This Row],[Cantidad de Insumos]]</f>
        <v>#VALUE!</v>
      </c>
      <c r="Q678" s="476" t="str">
        <f>IFERROR(VLOOKUP($L678,Insumos!$D$2:$G$518,4,FALSE),"")</f>
        <v/>
      </c>
      <c r="R678" s="475"/>
    </row>
    <row r="679" spans="2:18" x14ac:dyDescent="0.25">
      <c r="B679" s="477" t="str">
        <f>IF(Tabla1[[#This Row],[Código_Actividad]]="","",CONCATENATE(Tabla1[[#This Row],[POA]],".",Tabla1[[#This Row],[SRS]],".",Tabla1[[#This Row],[AREA]],".",Tabla1[[#This Row],[TIPO]]))</f>
        <v/>
      </c>
      <c r="C679" s="477" t="str">
        <f>IF(Tabla1[[#This Row],[Código_Actividad]]="","",'Formulario PPGR1'!#REF!)</f>
        <v/>
      </c>
      <c r="D679" s="477" t="str">
        <f>IF(Tabla1[[#This Row],[Código_Actividad]]="","",'Formulario PPGR1'!#REF!)</f>
        <v/>
      </c>
      <c r="E679" s="477" t="str">
        <f>IF(Tabla1[[#This Row],[Código_Actividad]]="","",'Formulario PPGR1'!#REF!)</f>
        <v/>
      </c>
      <c r="F679" s="477" t="str">
        <f>IF(Tabla1[[#This Row],[Código_Actividad]]="","",'Formulario PPGR1'!#REF!)</f>
        <v/>
      </c>
      <c r="G679" s="386"/>
      <c r="H679" s="418" t="str">
        <f>IFERROR(VLOOKUP(Tabla1[[#This Row],[Código_Actividad]],'Formulario PPGR2'!$H$7:$I$1048576,2,FALSE),"")</f>
        <v/>
      </c>
      <c r="I679" s="453">
        <v>3</v>
      </c>
      <c r="J679" s="388"/>
      <c r="K679" s="451" t="str">
        <f>IFERROR(VLOOKUP($J679,[13]LSIns!$B$5:$C$45,2,FALSE),"")</f>
        <v/>
      </c>
      <c r="L679" s="543"/>
      <c r="M679" s="475" t="str">
        <f>IFERROR(VLOOKUP($L679,Insumos!$D$2:$G$518,2,FALSE),"")</f>
        <v/>
      </c>
      <c r="N679" s="545"/>
      <c r="O679" s="476" t="str">
        <f>IFERROR(VLOOKUP($L679,Insumos!$D$2:$G$518,3,FALSE),"")</f>
        <v/>
      </c>
      <c r="P679" s="476" t="e">
        <f>+Tabla1[[#This Row],[Precio Unitario]]*Tabla1[[#This Row],[Cantidad de Insumos]]</f>
        <v>#VALUE!</v>
      </c>
      <c r="Q679" s="476" t="str">
        <f>IFERROR(VLOOKUP($L679,Insumos!$D$2:$G$518,4,FALSE),"")</f>
        <v/>
      </c>
      <c r="R679" s="475"/>
    </row>
    <row r="680" spans="2:18" x14ac:dyDescent="0.25">
      <c r="B680" s="477" t="str">
        <f>IF(Tabla1[[#This Row],[Código_Actividad]]="","",CONCATENATE(Tabla1[[#This Row],[POA]],".",Tabla1[[#This Row],[SRS]],".",Tabla1[[#This Row],[AREA]],".",Tabla1[[#This Row],[TIPO]]))</f>
        <v/>
      </c>
      <c r="C680" s="477" t="str">
        <f>IF(Tabla1[[#This Row],[Código_Actividad]]="","",'Formulario PPGR1'!#REF!)</f>
        <v/>
      </c>
      <c r="D680" s="477" t="str">
        <f>IF(Tabla1[[#This Row],[Código_Actividad]]="","",'Formulario PPGR1'!#REF!)</f>
        <v/>
      </c>
      <c r="E680" s="477" t="str">
        <f>IF(Tabla1[[#This Row],[Código_Actividad]]="","",'Formulario PPGR1'!#REF!)</f>
        <v/>
      </c>
      <c r="F680" s="477" t="str">
        <f>IF(Tabla1[[#This Row],[Código_Actividad]]="","",'Formulario PPGR1'!#REF!)</f>
        <v/>
      </c>
      <c r="G680" s="386"/>
      <c r="H680" s="418" t="str">
        <f>IFERROR(VLOOKUP(Tabla1[[#This Row],[Código_Actividad]],'Formulario PPGR2'!$H$7:$I$1048576,2,FALSE),"")</f>
        <v/>
      </c>
      <c r="I680" s="453" t="e">
        <f>IF(SUM([13]!Tabla2[[#This Row],[Ene]:[Dic]])=0,"",SUM([13]!Tabla2[[#This Row],[Ene]:[Dic]]))</f>
        <v>#REF!</v>
      </c>
      <c r="J680" s="388"/>
      <c r="K680" s="451" t="str">
        <f>IFERROR(VLOOKUP($J680,[13]LSIns!$B$5:$C$45,2,FALSE),"")</f>
        <v/>
      </c>
      <c r="L680" s="543"/>
      <c r="M680" s="475" t="str">
        <f>IFERROR(VLOOKUP($L680,Insumos!$D$2:$G$518,2,FALSE),"")</f>
        <v/>
      </c>
      <c r="N680" s="545"/>
      <c r="O680" s="476" t="str">
        <f>IFERROR(VLOOKUP($L680,Insumos!$D$2:$G$518,3,FALSE),"")</f>
        <v/>
      </c>
      <c r="P680" s="476" t="e">
        <f>+Tabla1[[#This Row],[Precio Unitario]]*Tabla1[[#This Row],[Cantidad de Insumos]]</f>
        <v>#VALUE!</v>
      </c>
      <c r="Q680" s="476" t="str">
        <f>IFERROR(VLOOKUP($L680,Insumos!$D$2:$G$518,4,FALSE),"")</f>
        <v/>
      </c>
      <c r="R680" s="475"/>
    </row>
    <row r="681" spans="2:18" x14ac:dyDescent="0.25">
      <c r="B681" s="477" t="str">
        <f>IF(Tabla1[[#This Row],[Código_Actividad]]="","",CONCATENATE(Tabla1[[#This Row],[POA]],".",Tabla1[[#This Row],[SRS]],".",Tabla1[[#This Row],[AREA]],".",Tabla1[[#This Row],[TIPO]]))</f>
        <v/>
      </c>
      <c r="C681" s="477" t="str">
        <f>IF(Tabla1[[#This Row],[Código_Actividad]]="","",'Formulario PPGR1'!#REF!)</f>
        <v/>
      </c>
      <c r="D681" s="477" t="str">
        <f>IF(Tabla1[[#This Row],[Código_Actividad]]="","",'Formulario PPGR1'!#REF!)</f>
        <v/>
      </c>
      <c r="E681" s="477" t="str">
        <f>IF(Tabla1[[#This Row],[Código_Actividad]]="","",'Formulario PPGR1'!#REF!)</f>
        <v/>
      </c>
      <c r="F681" s="477" t="str">
        <f>IF(Tabla1[[#This Row],[Código_Actividad]]="","",'Formulario PPGR1'!#REF!)</f>
        <v/>
      </c>
      <c r="G681" s="386"/>
      <c r="H681" s="418" t="str">
        <f>IFERROR(VLOOKUP(Tabla1[[#This Row],[Código_Actividad]],'Formulario PPGR2'!$H$7:$I$1048576,2,FALSE),"")</f>
        <v/>
      </c>
      <c r="I681" s="453" t="e">
        <f>IF(SUM([13]!Tabla2[[#This Row],[Ene]:[Dic]])=0,"",SUM([13]!Tabla2[[#This Row],[Ene]:[Dic]]))</f>
        <v>#REF!</v>
      </c>
      <c r="J681" s="388"/>
      <c r="K681" s="451" t="str">
        <f>IFERROR(VLOOKUP($J681,[13]LSIns!$B$5:$C$45,2,FALSE),"")</f>
        <v/>
      </c>
      <c r="L681" s="543"/>
      <c r="M681" s="475" t="str">
        <f>IFERROR(VLOOKUP($L681,Insumos!$D$2:$G$518,2,FALSE),"")</f>
        <v/>
      </c>
      <c r="N681" s="545"/>
      <c r="O681" s="476" t="str">
        <f>IFERROR(VLOOKUP($L681,Insumos!$D$2:$G$518,3,FALSE),"")</f>
        <v/>
      </c>
      <c r="P681" s="476" t="e">
        <f>+Tabla1[[#This Row],[Precio Unitario]]*Tabla1[[#This Row],[Cantidad de Insumos]]</f>
        <v>#VALUE!</v>
      </c>
      <c r="Q681" s="476" t="str">
        <f>IFERROR(VLOOKUP($L681,Insumos!$D$2:$G$518,4,FALSE),"")</f>
        <v/>
      </c>
      <c r="R681" s="475"/>
    </row>
    <row r="682" spans="2:18" x14ac:dyDescent="0.25">
      <c r="B682" s="477" t="str">
        <f>IF(Tabla1[[#This Row],[Código_Actividad]]="","",CONCATENATE(Tabla1[[#This Row],[POA]],".",Tabla1[[#This Row],[SRS]],".",Tabla1[[#This Row],[AREA]],".",Tabla1[[#This Row],[TIPO]]))</f>
        <v/>
      </c>
      <c r="C682" s="477" t="str">
        <f>IF(Tabla1[[#This Row],[Código_Actividad]]="","",'Formulario PPGR1'!#REF!)</f>
        <v/>
      </c>
      <c r="D682" s="477" t="str">
        <f>IF(Tabla1[[#This Row],[Código_Actividad]]="","",'Formulario PPGR1'!#REF!)</f>
        <v/>
      </c>
      <c r="E682" s="477" t="str">
        <f>IF(Tabla1[[#This Row],[Código_Actividad]]="","",'Formulario PPGR1'!#REF!)</f>
        <v/>
      </c>
      <c r="F682" s="477" t="str">
        <f>IF(Tabla1[[#This Row],[Código_Actividad]]="","",'Formulario PPGR1'!#REF!)</f>
        <v/>
      </c>
      <c r="G682" s="386"/>
      <c r="H682" s="418" t="str">
        <f>IFERROR(VLOOKUP(Tabla1[[#This Row],[Código_Actividad]],'Formulario PPGR2'!$H$7:$I$1048576,2,FALSE),"")</f>
        <v/>
      </c>
      <c r="I682" s="453" t="e">
        <f>IF(SUM([13]!Tabla2[[#This Row],[Ene]:[Dic]])=0,"",SUM([13]!Tabla2[[#This Row],[Ene]:[Dic]]))</f>
        <v>#REF!</v>
      </c>
      <c r="J682" s="388"/>
      <c r="K682" s="451" t="str">
        <f>IFERROR(VLOOKUP($J682,[13]LSIns!$B$5:$C$45,2,FALSE),"")</f>
        <v/>
      </c>
      <c r="L682" s="543"/>
      <c r="M682" s="475" t="str">
        <f>IFERROR(VLOOKUP($L682,Insumos!$D$2:$G$518,2,FALSE),"")</f>
        <v/>
      </c>
      <c r="N682" s="545"/>
      <c r="O682" s="476" t="str">
        <f>IFERROR(VLOOKUP($L682,Insumos!$D$2:$G$518,3,FALSE),"")</f>
        <v/>
      </c>
      <c r="P682" s="476" t="e">
        <f>+Tabla1[[#This Row],[Precio Unitario]]*Tabla1[[#This Row],[Cantidad de Insumos]]</f>
        <v>#VALUE!</v>
      </c>
      <c r="Q682" s="476" t="str">
        <f>IFERROR(VLOOKUP($L682,Insumos!$D$2:$G$518,4,FALSE),"")</f>
        <v/>
      </c>
      <c r="R682" s="475"/>
    </row>
    <row r="683" spans="2:18" x14ac:dyDescent="0.25">
      <c r="B683" s="477" t="str">
        <f>IF(Tabla1[[#This Row],[Código_Actividad]]="","",CONCATENATE(Tabla1[[#This Row],[POA]],".",Tabla1[[#This Row],[SRS]],".",Tabla1[[#This Row],[AREA]],".",Tabla1[[#This Row],[TIPO]]))</f>
        <v/>
      </c>
      <c r="C683" s="477" t="str">
        <f>IF(Tabla1[[#This Row],[Código_Actividad]]="","",'Formulario PPGR1'!#REF!)</f>
        <v/>
      </c>
      <c r="D683" s="477" t="str">
        <f>IF(Tabla1[[#This Row],[Código_Actividad]]="","",'Formulario PPGR1'!#REF!)</f>
        <v/>
      </c>
      <c r="E683" s="477" t="str">
        <f>IF(Tabla1[[#This Row],[Código_Actividad]]="","",'Formulario PPGR1'!#REF!)</f>
        <v/>
      </c>
      <c r="F683" s="477" t="str">
        <f>IF(Tabla1[[#This Row],[Código_Actividad]]="","",'Formulario PPGR1'!#REF!)</f>
        <v/>
      </c>
      <c r="G683" s="386"/>
      <c r="H683" s="418" t="str">
        <f>IFERROR(VLOOKUP(Tabla1[[#This Row],[Código_Actividad]],'Formulario PPGR2'!$H$7:$I$1048576,2,FALSE),"")</f>
        <v/>
      </c>
      <c r="I683" s="453">
        <v>3</v>
      </c>
      <c r="J683" s="388"/>
      <c r="K683" s="451" t="str">
        <f>IFERROR(VLOOKUP($J683,[13]LSIns!$B$5:$C$45,2,FALSE),"")</f>
        <v/>
      </c>
      <c r="L683" s="543"/>
      <c r="M683" s="475" t="str">
        <f>IFERROR(VLOOKUP($L683,Insumos!$D$2:$G$518,2,FALSE),"")</f>
        <v/>
      </c>
      <c r="N683" s="545"/>
      <c r="O683" s="476" t="str">
        <f>IFERROR(VLOOKUP($L683,Insumos!$D$2:$G$518,3,FALSE),"")</f>
        <v/>
      </c>
      <c r="P683" s="476" t="e">
        <f>+Tabla1[[#This Row],[Precio Unitario]]*Tabla1[[#This Row],[Cantidad de Insumos]]</f>
        <v>#VALUE!</v>
      </c>
      <c r="Q683" s="476" t="str">
        <f>IFERROR(VLOOKUP($L683,Insumos!$D$2:$G$518,4,FALSE),"")</f>
        <v/>
      </c>
      <c r="R683" s="475"/>
    </row>
    <row r="684" spans="2:18" x14ac:dyDescent="0.25">
      <c r="B684" s="477" t="str">
        <f>IF(Tabla1[[#This Row],[Código_Actividad]]="","",CONCATENATE(Tabla1[[#This Row],[POA]],".",Tabla1[[#This Row],[SRS]],".",Tabla1[[#This Row],[AREA]],".",Tabla1[[#This Row],[TIPO]]))</f>
        <v/>
      </c>
      <c r="C684" s="477" t="str">
        <f>IF(Tabla1[[#This Row],[Código_Actividad]]="","",'Formulario PPGR1'!#REF!)</f>
        <v/>
      </c>
      <c r="D684" s="477" t="str">
        <f>IF(Tabla1[[#This Row],[Código_Actividad]]="","",'Formulario PPGR1'!#REF!)</f>
        <v/>
      </c>
      <c r="E684" s="477" t="str">
        <f>IF(Tabla1[[#This Row],[Código_Actividad]]="","",'Formulario PPGR1'!#REF!)</f>
        <v/>
      </c>
      <c r="F684" s="477" t="str">
        <f>IF(Tabla1[[#This Row],[Código_Actividad]]="","",'Formulario PPGR1'!#REF!)</f>
        <v/>
      </c>
      <c r="G684" s="386"/>
      <c r="H684" s="418" t="str">
        <f>IFERROR(VLOOKUP(Tabla1[[#This Row],[Código_Actividad]],'Formulario PPGR2'!$H$7:$I$1048576,2,FALSE),"")</f>
        <v/>
      </c>
      <c r="I684" s="453">
        <v>3</v>
      </c>
      <c r="J684" s="388"/>
      <c r="K684" s="451" t="str">
        <f>IFERROR(VLOOKUP($J684,[13]LSIns!$B$5:$C$45,2,FALSE),"")</f>
        <v/>
      </c>
      <c r="L684" s="543"/>
      <c r="M684" s="475" t="str">
        <f>IFERROR(VLOOKUP($L684,Insumos!$D$2:$G$518,2,FALSE),"")</f>
        <v/>
      </c>
      <c r="N684" s="545"/>
      <c r="O684" s="476" t="str">
        <f>IFERROR(VLOOKUP($L684,Insumos!$D$2:$G$518,3,FALSE),"")</f>
        <v/>
      </c>
      <c r="P684" s="476" t="e">
        <f>+Tabla1[[#This Row],[Precio Unitario]]*Tabla1[[#This Row],[Cantidad de Insumos]]</f>
        <v>#VALUE!</v>
      </c>
      <c r="Q684" s="476" t="str">
        <f>IFERROR(VLOOKUP($L684,Insumos!$D$2:$G$518,4,FALSE),"")</f>
        <v/>
      </c>
      <c r="R684" s="475"/>
    </row>
    <row r="685" spans="2:18" x14ac:dyDescent="0.25">
      <c r="B685" s="477" t="str">
        <f>IF(Tabla1[[#This Row],[Código_Actividad]]="","",CONCATENATE(Tabla1[[#This Row],[POA]],".",Tabla1[[#This Row],[SRS]],".",Tabla1[[#This Row],[AREA]],".",Tabla1[[#This Row],[TIPO]]))</f>
        <v/>
      </c>
      <c r="C685" s="477" t="str">
        <f>IF(Tabla1[[#This Row],[Código_Actividad]]="","",'Formulario PPGR1'!#REF!)</f>
        <v/>
      </c>
      <c r="D685" s="477" t="str">
        <f>IF(Tabla1[[#This Row],[Código_Actividad]]="","",'Formulario PPGR1'!#REF!)</f>
        <v/>
      </c>
      <c r="E685" s="477" t="str">
        <f>IF(Tabla1[[#This Row],[Código_Actividad]]="","",'Formulario PPGR1'!#REF!)</f>
        <v/>
      </c>
      <c r="F685" s="477" t="str">
        <f>IF(Tabla1[[#This Row],[Código_Actividad]]="","",'Formulario PPGR1'!#REF!)</f>
        <v/>
      </c>
      <c r="G685" s="386"/>
      <c r="H685" s="418" t="str">
        <f>IFERROR(VLOOKUP(Tabla1[[#This Row],[Código_Actividad]],'Formulario PPGR2'!$H$7:$I$1048576,2,FALSE),"")</f>
        <v/>
      </c>
      <c r="I685" s="453" t="e">
        <f>IF(SUM([13]!Tabla2[[#This Row],[Ene]:[Dic]])=0,"",SUM([13]!Tabla2[[#This Row],[Ene]:[Dic]]))</f>
        <v>#REF!</v>
      </c>
      <c r="J685" s="388"/>
      <c r="K685" s="451" t="str">
        <f>IFERROR(VLOOKUP($J685,[13]LSIns!$B$5:$C$45,2,FALSE),"")</f>
        <v/>
      </c>
      <c r="L685" s="543"/>
      <c r="M685" s="475" t="str">
        <f>IFERROR(VLOOKUP($L685,Insumos!$D$2:$G$518,2,FALSE),"")</f>
        <v/>
      </c>
      <c r="N685" s="545"/>
      <c r="O685" s="476" t="str">
        <f>IFERROR(VLOOKUP($L685,Insumos!$D$2:$G$518,3,FALSE),"")</f>
        <v/>
      </c>
      <c r="P685" s="476" t="e">
        <f>+Tabla1[[#This Row],[Precio Unitario]]*Tabla1[[#This Row],[Cantidad de Insumos]]</f>
        <v>#VALUE!</v>
      </c>
      <c r="Q685" s="476" t="str">
        <f>IFERROR(VLOOKUP($L685,Insumos!$D$2:$G$518,4,FALSE),"")</f>
        <v/>
      </c>
      <c r="R685" s="475"/>
    </row>
    <row r="686" spans="2:18" x14ac:dyDescent="0.25">
      <c r="B686" s="477" t="str">
        <f>IF(Tabla1[[#This Row],[Código_Actividad]]="","",CONCATENATE(Tabla1[[#This Row],[POA]],".",Tabla1[[#This Row],[SRS]],".",Tabla1[[#This Row],[AREA]],".",Tabla1[[#This Row],[TIPO]]))</f>
        <v/>
      </c>
      <c r="C686" s="477" t="str">
        <f>IF(Tabla1[[#This Row],[Código_Actividad]]="","",'Formulario PPGR1'!#REF!)</f>
        <v/>
      </c>
      <c r="D686" s="477" t="str">
        <f>IF(Tabla1[[#This Row],[Código_Actividad]]="","",'Formulario PPGR1'!#REF!)</f>
        <v/>
      </c>
      <c r="E686" s="477" t="str">
        <f>IF(Tabla1[[#This Row],[Código_Actividad]]="","",'Formulario PPGR1'!#REF!)</f>
        <v/>
      </c>
      <c r="F686" s="477" t="str">
        <f>IF(Tabla1[[#This Row],[Código_Actividad]]="","",'Formulario PPGR1'!#REF!)</f>
        <v/>
      </c>
      <c r="G686" s="386"/>
      <c r="H686" s="418" t="str">
        <f>IFERROR(VLOOKUP(Tabla1[[#This Row],[Código_Actividad]],'Formulario PPGR2'!$H$7:$I$1048576,2,FALSE),"")</f>
        <v/>
      </c>
      <c r="I686" s="453" t="e">
        <f>IF(SUM([13]!Tabla2[[#This Row],[Ene]:[Dic]])=0,"",SUM([13]!Tabla2[[#This Row],[Ene]:[Dic]]))</f>
        <v>#REF!</v>
      </c>
      <c r="J686" s="388"/>
      <c r="K686" s="451" t="str">
        <f>IFERROR(VLOOKUP($J686,[13]LSIns!$B$5:$C$45,2,FALSE),"")</f>
        <v/>
      </c>
      <c r="L686" s="543"/>
      <c r="M686" s="475" t="str">
        <f>IFERROR(VLOOKUP($L686,Insumos!$D$2:$G$518,2,FALSE),"")</f>
        <v/>
      </c>
      <c r="N686" s="545"/>
      <c r="O686" s="476" t="str">
        <f>IFERROR(VLOOKUP($L686,Insumos!$D$2:$G$518,3,FALSE),"")</f>
        <v/>
      </c>
      <c r="P686" s="476" t="e">
        <f>+Tabla1[[#This Row],[Precio Unitario]]*Tabla1[[#This Row],[Cantidad de Insumos]]</f>
        <v>#VALUE!</v>
      </c>
      <c r="Q686" s="476" t="str">
        <f>IFERROR(VLOOKUP($L686,Insumos!$D$2:$G$518,4,FALSE),"")</f>
        <v/>
      </c>
      <c r="R686" s="475"/>
    </row>
    <row r="687" spans="2:18" x14ac:dyDescent="0.25">
      <c r="B687" s="477" t="str">
        <f>IF(Tabla1[[#This Row],[Código_Actividad]]="","",CONCATENATE(Tabla1[[#This Row],[POA]],".",Tabla1[[#This Row],[SRS]],".",Tabla1[[#This Row],[AREA]],".",Tabla1[[#This Row],[TIPO]]))</f>
        <v/>
      </c>
      <c r="C687" s="477" t="str">
        <f>IF(Tabla1[[#This Row],[Código_Actividad]]="","",'Formulario PPGR1'!#REF!)</f>
        <v/>
      </c>
      <c r="D687" s="477" t="str">
        <f>IF(Tabla1[[#This Row],[Código_Actividad]]="","",'Formulario PPGR1'!#REF!)</f>
        <v/>
      </c>
      <c r="E687" s="477" t="str">
        <f>IF(Tabla1[[#This Row],[Código_Actividad]]="","",'Formulario PPGR1'!#REF!)</f>
        <v/>
      </c>
      <c r="F687" s="477" t="str">
        <f>IF(Tabla1[[#This Row],[Código_Actividad]]="","",'Formulario PPGR1'!#REF!)</f>
        <v/>
      </c>
      <c r="G687" s="386"/>
      <c r="H687" s="418" t="str">
        <f>IFERROR(VLOOKUP(Tabla1[[#This Row],[Código_Actividad]],'Formulario PPGR2'!$H$7:$I$1048576,2,FALSE),"")</f>
        <v/>
      </c>
      <c r="I687" s="453" t="e">
        <f>IF(SUM([13]!Tabla2[[#This Row],[Ene]:[Dic]])=0,"",SUM([13]!Tabla2[[#This Row],[Ene]:[Dic]]))</f>
        <v>#REF!</v>
      </c>
      <c r="J687" s="388"/>
      <c r="K687" s="451" t="str">
        <f>IFERROR(VLOOKUP($J687,[13]LSIns!$B$5:$C$45,2,FALSE),"")</f>
        <v/>
      </c>
      <c r="L687" s="543"/>
      <c r="M687" s="475" t="str">
        <f>IFERROR(VLOOKUP($L687,Insumos!$D$2:$G$518,2,FALSE),"")</f>
        <v/>
      </c>
      <c r="N687" s="545"/>
      <c r="O687" s="476" t="str">
        <f>IFERROR(VLOOKUP($L687,Insumos!$D$2:$G$518,3,FALSE),"")</f>
        <v/>
      </c>
      <c r="P687" s="476" t="e">
        <f>+Tabla1[[#This Row],[Precio Unitario]]*Tabla1[[#This Row],[Cantidad de Insumos]]</f>
        <v>#VALUE!</v>
      </c>
      <c r="Q687" s="476" t="str">
        <f>IFERROR(VLOOKUP($L687,Insumos!$D$2:$G$518,4,FALSE),"")</f>
        <v/>
      </c>
      <c r="R687" s="475"/>
    </row>
    <row r="688" spans="2:18" x14ac:dyDescent="0.25">
      <c r="B688" s="477" t="str">
        <f>IF(Tabla1[[#This Row],[Código_Actividad]]="","",CONCATENATE(Tabla1[[#This Row],[POA]],".",Tabla1[[#This Row],[SRS]],".",Tabla1[[#This Row],[AREA]],".",Tabla1[[#This Row],[TIPO]]))</f>
        <v/>
      </c>
      <c r="C688" s="477" t="str">
        <f>IF(Tabla1[[#This Row],[Código_Actividad]]="","",'Formulario PPGR1'!#REF!)</f>
        <v/>
      </c>
      <c r="D688" s="477" t="str">
        <f>IF(Tabla1[[#This Row],[Código_Actividad]]="","",'Formulario PPGR1'!#REF!)</f>
        <v/>
      </c>
      <c r="E688" s="477" t="str">
        <f>IF(Tabla1[[#This Row],[Código_Actividad]]="","",'Formulario PPGR1'!#REF!)</f>
        <v/>
      </c>
      <c r="F688" s="477" t="str">
        <f>IF(Tabla1[[#This Row],[Código_Actividad]]="","",'Formulario PPGR1'!#REF!)</f>
        <v/>
      </c>
      <c r="G688" s="386"/>
      <c r="H688" s="418" t="str">
        <f>IFERROR(VLOOKUP(Tabla1[[#This Row],[Código_Actividad]],'Formulario PPGR2'!$H$7:$I$1048576,2,FALSE),"")</f>
        <v/>
      </c>
      <c r="I688" s="453">
        <v>2</v>
      </c>
      <c r="J688" s="388"/>
      <c r="K688" s="451" t="str">
        <f>IFERROR(VLOOKUP($J688,[13]LSIns!$B$5:$C$45,2,FALSE),"")</f>
        <v/>
      </c>
      <c r="L688" s="543"/>
      <c r="M688" s="475" t="str">
        <f>IFERROR(VLOOKUP($L688,Insumos!$D$2:$G$518,2,FALSE),"")</f>
        <v/>
      </c>
      <c r="N688" s="545"/>
      <c r="O688" s="476" t="str">
        <f>IFERROR(VLOOKUP($L688,Insumos!$D$2:$G$518,3,FALSE),"")</f>
        <v/>
      </c>
      <c r="P688" s="476" t="e">
        <f>+Tabla1[[#This Row],[Precio Unitario]]*Tabla1[[#This Row],[Cantidad de Insumos]]</f>
        <v>#VALUE!</v>
      </c>
      <c r="Q688" s="476" t="str">
        <f>IFERROR(VLOOKUP($L688,Insumos!$D$2:$G$518,4,FALSE),"")</f>
        <v/>
      </c>
      <c r="R688" s="475"/>
    </row>
    <row r="689" spans="2:18" x14ac:dyDescent="0.25">
      <c r="B689" s="477" t="str">
        <f>IF(Tabla1[[#This Row],[Código_Actividad]]="","",CONCATENATE(Tabla1[[#This Row],[POA]],".",Tabla1[[#This Row],[SRS]],".",Tabla1[[#This Row],[AREA]],".",Tabla1[[#This Row],[TIPO]]))</f>
        <v/>
      </c>
      <c r="C689" s="477" t="str">
        <f>IF(Tabla1[[#This Row],[Código_Actividad]]="","",'Formulario PPGR1'!#REF!)</f>
        <v/>
      </c>
      <c r="D689" s="477" t="str">
        <f>IF(Tabla1[[#This Row],[Código_Actividad]]="","",'Formulario PPGR1'!#REF!)</f>
        <v/>
      </c>
      <c r="E689" s="477" t="str">
        <f>IF(Tabla1[[#This Row],[Código_Actividad]]="","",'Formulario PPGR1'!#REF!)</f>
        <v/>
      </c>
      <c r="F689" s="477" t="str">
        <f>IF(Tabla1[[#This Row],[Código_Actividad]]="","",'Formulario PPGR1'!#REF!)</f>
        <v/>
      </c>
      <c r="G689" s="386"/>
      <c r="H689" s="418" t="str">
        <f>IFERROR(VLOOKUP(Tabla1[[#This Row],[Código_Actividad]],'Formulario PPGR2'!$H$7:$I$1048576,2,FALSE),"")</f>
        <v/>
      </c>
      <c r="I689" s="453" t="e">
        <f>IF(SUM([13]!Tabla2[[#This Row],[Ene]:[Dic]])=0,"",SUM([13]!Tabla2[[#This Row],[Ene]:[Dic]]))</f>
        <v>#REF!</v>
      </c>
      <c r="J689" s="388"/>
      <c r="K689" s="451" t="str">
        <f>IFERROR(VLOOKUP($J689,[13]LSIns!$B$5:$C$45,2,FALSE),"")</f>
        <v/>
      </c>
      <c r="L689" s="543"/>
      <c r="M689" s="475" t="str">
        <f>IFERROR(VLOOKUP($L689,Insumos!$D$2:$G$518,2,FALSE),"")</f>
        <v/>
      </c>
      <c r="N689" s="545"/>
      <c r="O689" s="476" t="str">
        <f>IFERROR(VLOOKUP($L689,Insumos!$D$2:$G$518,3,FALSE),"")</f>
        <v/>
      </c>
      <c r="P689" s="476" t="e">
        <f>+Tabla1[[#This Row],[Precio Unitario]]*Tabla1[[#This Row],[Cantidad de Insumos]]</f>
        <v>#VALUE!</v>
      </c>
      <c r="Q689" s="476" t="str">
        <f>IFERROR(VLOOKUP($L689,Insumos!$D$2:$G$518,4,FALSE),"")</f>
        <v/>
      </c>
      <c r="R689" s="475"/>
    </row>
    <row r="690" spans="2:18" x14ac:dyDescent="0.25">
      <c r="B690" s="477" t="str">
        <f>IF(Tabla1[[#This Row],[Código_Actividad]]="","",CONCATENATE(Tabla1[[#This Row],[POA]],".",Tabla1[[#This Row],[SRS]],".",Tabla1[[#This Row],[AREA]],".",Tabla1[[#This Row],[TIPO]]))</f>
        <v/>
      </c>
      <c r="C690" s="477" t="str">
        <f>IF(Tabla1[[#This Row],[Código_Actividad]]="","",'Formulario PPGR1'!#REF!)</f>
        <v/>
      </c>
      <c r="D690" s="477" t="str">
        <f>IF(Tabla1[[#This Row],[Código_Actividad]]="","",'Formulario PPGR1'!#REF!)</f>
        <v/>
      </c>
      <c r="E690" s="477" t="str">
        <f>IF(Tabla1[[#This Row],[Código_Actividad]]="","",'Formulario PPGR1'!#REF!)</f>
        <v/>
      </c>
      <c r="F690" s="477" t="str">
        <f>IF(Tabla1[[#This Row],[Código_Actividad]]="","",'Formulario PPGR1'!#REF!)</f>
        <v/>
      </c>
      <c r="G690" s="386"/>
      <c r="H690" s="418" t="str">
        <f>IFERROR(VLOOKUP(Tabla1[[#This Row],[Código_Actividad]],'Formulario PPGR2'!$H$7:$I$1048576,2,FALSE),"")</f>
        <v/>
      </c>
      <c r="I690" s="453" t="e">
        <f>IF(SUM([13]!Tabla2[[#This Row],[Ene]:[Dic]])=0,"",SUM([13]!Tabla2[[#This Row],[Ene]:[Dic]]))</f>
        <v>#REF!</v>
      </c>
      <c r="J690" s="388"/>
      <c r="K690" s="451" t="str">
        <f>IFERROR(VLOOKUP($J690,[13]LSIns!$B$5:$C$45,2,FALSE),"")</f>
        <v/>
      </c>
      <c r="L690" s="543"/>
      <c r="M690" s="475" t="str">
        <f>IFERROR(VLOOKUP($L690,Insumos!$D$2:$G$518,2,FALSE),"")</f>
        <v/>
      </c>
      <c r="N690" s="545"/>
      <c r="O690" s="476" t="str">
        <f>IFERROR(VLOOKUP($L690,Insumos!$D$2:$G$518,3,FALSE),"")</f>
        <v/>
      </c>
      <c r="P690" s="476" t="e">
        <f>+Tabla1[[#This Row],[Precio Unitario]]*Tabla1[[#This Row],[Cantidad de Insumos]]</f>
        <v>#VALUE!</v>
      </c>
      <c r="Q690" s="476" t="str">
        <f>IFERROR(VLOOKUP($L690,Insumos!$D$2:$G$518,4,FALSE),"")</f>
        <v/>
      </c>
      <c r="R690" s="475"/>
    </row>
    <row r="691" spans="2:18" x14ac:dyDescent="0.25">
      <c r="B691" s="477" t="str">
        <f>IF(Tabla1[[#This Row],[Código_Actividad]]="","",CONCATENATE(Tabla1[[#This Row],[POA]],".",Tabla1[[#This Row],[SRS]],".",Tabla1[[#This Row],[AREA]],".",Tabla1[[#This Row],[TIPO]]))</f>
        <v/>
      </c>
      <c r="C691" s="477" t="str">
        <f>IF(Tabla1[[#This Row],[Código_Actividad]]="","",'Formulario PPGR1'!#REF!)</f>
        <v/>
      </c>
      <c r="D691" s="477" t="str">
        <f>IF(Tabla1[[#This Row],[Código_Actividad]]="","",'Formulario PPGR1'!#REF!)</f>
        <v/>
      </c>
      <c r="E691" s="477" t="str">
        <f>IF(Tabla1[[#This Row],[Código_Actividad]]="","",'Formulario PPGR1'!#REF!)</f>
        <v/>
      </c>
      <c r="F691" s="477" t="str">
        <f>IF(Tabla1[[#This Row],[Código_Actividad]]="","",'Formulario PPGR1'!#REF!)</f>
        <v/>
      </c>
      <c r="G691" s="386"/>
      <c r="H691" s="418" t="str">
        <f>IFERROR(VLOOKUP(Tabla1[[#This Row],[Código_Actividad]],'Formulario PPGR2'!$H$7:$I$1048576,2,FALSE),"")</f>
        <v/>
      </c>
      <c r="I691" s="453" t="e">
        <f>IF(SUM([13]!Tabla2[[#This Row],[Ene]:[Dic]])=0,"",SUM([13]!Tabla2[[#This Row],[Ene]:[Dic]]))</f>
        <v>#REF!</v>
      </c>
      <c r="J691" s="388"/>
      <c r="K691" s="451" t="str">
        <f>IFERROR(VLOOKUP($J691,[13]LSIns!$B$5:$C$45,2,FALSE),"")</f>
        <v/>
      </c>
      <c r="L691" s="543"/>
      <c r="M691" s="475" t="str">
        <f>IFERROR(VLOOKUP($L691,Insumos!$D$2:$G$518,2,FALSE),"")</f>
        <v/>
      </c>
      <c r="N691" s="545"/>
      <c r="O691" s="476" t="str">
        <f>IFERROR(VLOOKUP($L691,Insumos!$D$2:$G$518,3,FALSE),"")</f>
        <v/>
      </c>
      <c r="P691" s="476" t="e">
        <f>+Tabla1[[#This Row],[Precio Unitario]]*Tabla1[[#This Row],[Cantidad de Insumos]]</f>
        <v>#VALUE!</v>
      </c>
      <c r="Q691" s="476" t="str">
        <f>IFERROR(VLOOKUP($L691,Insumos!$D$2:$G$518,4,FALSE),"")</f>
        <v/>
      </c>
      <c r="R691" s="475"/>
    </row>
    <row r="692" spans="2:18" x14ac:dyDescent="0.25">
      <c r="B692" s="477" t="str">
        <f>IF(Tabla1[[#This Row],[Código_Actividad]]="","",CONCATENATE(Tabla1[[#This Row],[POA]],".",Tabla1[[#This Row],[SRS]],".",Tabla1[[#This Row],[AREA]],".",Tabla1[[#This Row],[TIPO]]))</f>
        <v/>
      </c>
      <c r="C692" s="477" t="str">
        <f>IF(Tabla1[[#This Row],[Código_Actividad]]="","",'Formulario PPGR1'!#REF!)</f>
        <v/>
      </c>
      <c r="D692" s="477" t="str">
        <f>IF(Tabla1[[#This Row],[Código_Actividad]]="","",'Formulario PPGR1'!#REF!)</f>
        <v/>
      </c>
      <c r="E692" s="477" t="str">
        <f>IF(Tabla1[[#This Row],[Código_Actividad]]="","",'Formulario PPGR1'!#REF!)</f>
        <v/>
      </c>
      <c r="F692" s="477" t="str">
        <f>IF(Tabla1[[#This Row],[Código_Actividad]]="","",'Formulario PPGR1'!#REF!)</f>
        <v/>
      </c>
      <c r="G692" s="386"/>
      <c r="H692" s="418" t="str">
        <f>IFERROR(VLOOKUP(Tabla1[[#This Row],[Código_Actividad]],'Formulario PPGR2'!$H$7:$I$1048576,2,FALSE),"")</f>
        <v/>
      </c>
      <c r="I692" s="453" t="e">
        <f>IF(SUM([13]!Tabla2[[#This Row],[Ene]:[Dic]])=0,"",SUM([13]!Tabla2[[#This Row],[Ene]:[Dic]]))</f>
        <v>#REF!</v>
      </c>
      <c r="J692" s="388"/>
      <c r="K692" s="451" t="str">
        <f>IFERROR(VLOOKUP($J692,[13]LSIns!$B$5:$C$45,2,FALSE),"")</f>
        <v/>
      </c>
      <c r="L692" s="543"/>
      <c r="M692" s="475" t="str">
        <f>IFERROR(VLOOKUP($L692,Insumos!$D$2:$G$518,2,FALSE),"")</f>
        <v/>
      </c>
      <c r="N692" s="545"/>
      <c r="O692" s="476" t="str">
        <f>IFERROR(VLOOKUP($L692,Insumos!$D$2:$G$518,3,FALSE),"")</f>
        <v/>
      </c>
      <c r="P692" s="476" t="e">
        <f>+Tabla1[[#This Row],[Precio Unitario]]*Tabla1[[#This Row],[Cantidad de Insumos]]</f>
        <v>#VALUE!</v>
      </c>
      <c r="Q692" s="476" t="str">
        <f>IFERROR(VLOOKUP($L692,Insumos!$D$2:$G$518,4,FALSE),"")</f>
        <v/>
      </c>
      <c r="R692" s="475"/>
    </row>
    <row r="693" spans="2:18" x14ac:dyDescent="0.25">
      <c r="B693" s="477" t="str">
        <f>IF(Tabla1[[#This Row],[Código_Actividad]]="","",CONCATENATE(Tabla1[[#This Row],[POA]],".",Tabla1[[#This Row],[SRS]],".",Tabla1[[#This Row],[AREA]],".",Tabla1[[#This Row],[TIPO]]))</f>
        <v/>
      </c>
      <c r="C693" s="477" t="str">
        <f>IF(Tabla1[[#This Row],[Código_Actividad]]="","",'Formulario PPGR1'!#REF!)</f>
        <v/>
      </c>
      <c r="D693" s="477" t="str">
        <f>IF(Tabla1[[#This Row],[Código_Actividad]]="","",'Formulario PPGR1'!#REF!)</f>
        <v/>
      </c>
      <c r="E693" s="477" t="str">
        <f>IF(Tabla1[[#This Row],[Código_Actividad]]="","",'Formulario PPGR1'!#REF!)</f>
        <v/>
      </c>
      <c r="F693" s="477" t="str">
        <f>IF(Tabla1[[#This Row],[Código_Actividad]]="","",'Formulario PPGR1'!#REF!)</f>
        <v/>
      </c>
      <c r="G693" s="386"/>
      <c r="H693" s="418" t="str">
        <f>IFERROR(VLOOKUP(Tabla1[[#This Row],[Código_Actividad]],'Formulario PPGR2'!$H$7:$I$1048576,2,FALSE),"")</f>
        <v/>
      </c>
      <c r="I693" s="453">
        <v>3</v>
      </c>
      <c r="J693" s="388"/>
      <c r="K693" s="451" t="str">
        <f>IFERROR(VLOOKUP($J693,[13]LSIns!$B$5:$C$45,2,FALSE),"")</f>
        <v/>
      </c>
      <c r="L693" s="543"/>
      <c r="M693" s="475" t="str">
        <f>IFERROR(VLOOKUP($L693,Insumos!$D$2:$G$518,2,FALSE),"")</f>
        <v/>
      </c>
      <c r="N693" s="545"/>
      <c r="O693" s="476" t="str">
        <f>IFERROR(VLOOKUP($L693,Insumos!$D$2:$G$518,3,FALSE),"")</f>
        <v/>
      </c>
      <c r="P693" s="476" t="e">
        <f>+Tabla1[[#This Row],[Precio Unitario]]*Tabla1[[#This Row],[Cantidad de Insumos]]</f>
        <v>#VALUE!</v>
      </c>
      <c r="Q693" s="476" t="str">
        <f>IFERROR(VLOOKUP($L693,Insumos!$D$2:$G$518,4,FALSE),"")</f>
        <v/>
      </c>
      <c r="R693" s="475"/>
    </row>
    <row r="694" spans="2:18" x14ac:dyDescent="0.25">
      <c r="B694" s="477" t="str">
        <f>IF(Tabla1[[#This Row],[Código_Actividad]]="","",CONCATENATE(Tabla1[[#This Row],[POA]],".",Tabla1[[#This Row],[SRS]],".",Tabla1[[#This Row],[AREA]],".",Tabla1[[#This Row],[TIPO]]))</f>
        <v/>
      </c>
      <c r="C694" s="477" t="str">
        <f>IF(Tabla1[[#This Row],[Código_Actividad]]="","",'Formulario PPGR1'!#REF!)</f>
        <v/>
      </c>
      <c r="D694" s="477" t="str">
        <f>IF(Tabla1[[#This Row],[Código_Actividad]]="","",'Formulario PPGR1'!#REF!)</f>
        <v/>
      </c>
      <c r="E694" s="477" t="str">
        <f>IF(Tabla1[[#This Row],[Código_Actividad]]="","",'Formulario PPGR1'!#REF!)</f>
        <v/>
      </c>
      <c r="F694" s="477" t="str">
        <f>IF(Tabla1[[#This Row],[Código_Actividad]]="","",'Formulario PPGR1'!#REF!)</f>
        <v/>
      </c>
      <c r="G694" s="386"/>
      <c r="H694" s="418" t="str">
        <f>IFERROR(VLOOKUP(Tabla1[[#This Row],[Código_Actividad]],'Formulario PPGR2'!$H$7:$I$1048576,2,FALSE),"")</f>
        <v/>
      </c>
      <c r="I694" s="453" t="e">
        <f>IF(SUM([13]!Tabla2[[#This Row],[Ene]:[Dic]])=0,"",SUM([13]!Tabla2[[#This Row],[Ene]:[Dic]]))</f>
        <v>#REF!</v>
      </c>
      <c r="J694" s="388"/>
      <c r="K694" s="451" t="str">
        <f>IFERROR(VLOOKUP($J694,[13]LSIns!$B$5:$C$45,2,FALSE),"")</f>
        <v/>
      </c>
      <c r="L694" s="543"/>
      <c r="M694" s="475" t="str">
        <f>IFERROR(VLOOKUP($L694,Insumos!$D$2:$G$518,2,FALSE),"")</f>
        <v/>
      </c>
      <c r="N694" s="545"/>
      <c r="O694" s="476" t="str">
        <f>IFERROR(VLOOKUP($L694,Insumos!$D$2:$G$518,3,FALSE),"")</f>
        <v/>
      </c>
      <c r="P694" s="476" t="e">
        <f>+Tabla1[[#This Row],[Precio Unitario]]*Tabla1[[#This Row],[Cantidad de Insumos]]</f>
        <v>#VALUE!</v>
      </c>
      <c r="Q694" s="476" t="str">
        <f>IFERROR(VLOOKUP($L694,Insumos!$D$2:$G$518,4,FALSE),"")</f>
        <v/>
      </c>
      <c r="R694" s="475"/>
    </row>
    <row r="695" spans="2:18" x14ac:dyDescent="0.25">
      <c r="B695" s="477" t="str">
        <f>IF(Tabla1[[#This Row],[Código_Actividad]]="","",CONCATENATE(Tabla1[[#This Row],[POA]],".",Tabla1[[#This Row],[SRS]],".",Tabla1[[#This Row],[AREA]],".",Tabla1[[#This Row],[TIPO]]))</f>
        <v/>
      </c>
      <c r="C695" s="477" t="str">
        <f>IF(Tabla1[[#This Row],[Código_Actividad]]="","",'Formulario PPGR1'!#REF!)</f>
        <v/>
      </c>
      <c r="D695" s="477" t="str">
        <f>IF(Tabla1[[#This Row],[Código_Actividad]]="","",'Formulario PPGR1'!#REF!)</f>
        <v/>
      </c>
      <c r="E695" s="477" t="str">
        <f>IF(Tabla1[[#This Row],[Código_Actividad]]="","",'Formulario PPGR1'!#REF!)</f>
        <v/>
      </c>
      <c r="F695" s="477" t="str">
        <f>IF(Tabla1[[#This Row],[Código_Actividad]]="","",'Formulario PPGR1'!#REF!)</f>
        <v/>
      </c>
      <c r="G695" s="386"/>
      <c r="H695" s="418" t="str">
        <f>IFERROR(VLOOKUP(Tabla1[[#This Row],[Código_Actividad]],'Formulario PPGR2'!$H$7:$I$1048576,2,FALSE),"")</f>
        <v/>
      </c>
      <c r="I695" s="453" t="e">
        <f>IF(SUM([13]!Tabla2[[#This Row],[Ene]:[Dic]])=0,"",SUM([13]!Tabla2[[#This Row],[Ene]:[Dic]]))</f>
        <v>#REF!</v>
      </c>
      <c r="J695" s="388"/>
      <c r="K695" s="451" t="str">
        <f>IFERROR(VLOOKUP($J695,[13]LSIns!$B$5:$C$45,2,FALSE),"")</f>
        <v/>
      </c>
      <c r="L695" s="543"/>
      <c r="M695" s="475" t="str">
        <f>IFERROR(VLOOKUP($L695,Insumos!$D$2:$G$518,2,FALSE),"")</f>
        <v/>
      </c>
      <c r="N695" s="545"/>
      <c r="O695" s="476" t="str">
        <f>IFERROR(VLOOKUP($L695,Insumos!$D$2:$G$518,3,FALSE),"")</f>
        <v/>
      </c>
      <c r="P695" s="476" t="e">
        <f>+Tabla1[[#This Row],[Precio Unitario]]*Tabla1[[#This Row],[Cantidad de Insumos]]</f>
        <v>#VALUE!</v>
      </c>
      <c r="Q695" s="476" t="str">
        <f>IFERROR(VLOOKUP($L695,Insumos!$D$2:$G$518,4,FALSE),"")</f>
        <v/>
      </c>
      <c r="R695" s="475"/>
    </row>
    <row r="696" spans="2:18" x14ac:dyDescent="0.25">
      <c r="B696" s="477" t="str">
        <f>IF(Tabla1[[#This Row],[Código_Actividad]]="","",CONCATENATE(Tabla1[[#This Row],[POA]],".",Tabla1[[#This Row],[SRS]],".",Tabla1[[#This Row],[AREA]],".",Tabla1[[#This Row],[TIPO]]))</f>
        <v/>
      </c>
      <c r="C696" s="477" t="str">
        <f>IF(Tabla1[[#This Row],[Código_Actividad]]="","",'Formulario PPGR1'!#REF!)</f>
        <v/>
      </c>
      <c r="D696" s="477" t="str">
        <f>IF(Tabla1[[#This Row],[Código_Actividad]]="","",'Formulario PPGR1'!#REF!)</f>
        <v/>
      </c>
      <c r="E696" s="477" t="str">
        <f>IF(Tabla1[[#This Row],[Código_Actividad]]="","",'Formulario PPGR1'!#REF!)</f>
        <v/>
      </c>
      <c r="F696" s="477" t="str">
        <f>IF(Tabla1[[#This Row],[Código_Actividad]]="","",'Formulario PPGR1'!#REF!)</f>
        <v/>
      </c>
      <c r="G696" s="386"/>
      <c r="H696" s="418" t="str">
        <f>IFERROR(VLOOKUP(Tabla1[[#This Row],[Código_Actividad]],'Formulario PPGR2'!$H$7:$I$1048576,2,FALSE),"")</f>
        <v/>
      </c>
      <c r="I696" s="453" t="e">
        <f>IF(SUM([13]!Tabla2[[#This Row],[Ene]:[Dic]])=0,"",SUM([13]!Tabla2[[#This Row],[Ene]:[Dic]]))</f>
        <v>#REF!</v>
      </c>
      <c r="J696" s="388"/>
      <c r="K696" s="451" t="str">
        <f>IFERROR(VLOOKUP($J696,[13]LSIns!$B$5:$C$45,2,FALSE),"")</f>
        <v/>
      </c>
      <c r="L696" s="543"/>
      <c r="M696" s="475" t="str">
        <f>IFERROR(VLOOKUP($L696,Insumos!$D$2:$G$518,2,FALSE),"")</f>
        <v/>
      </c>
      <c r="N696" s="545"/>
      <c r="O696" s="476" t="str">
        <f>IFERROR(VLOOKUP($L696,Insumos!$D$2:$G$518,3,FALSE),"")</f>
        <v/>
      </c>
      <c r="P696" s="476" t="e">
        <f>+Tabla1[[#This Row],[Precio Unitario]]*Tabla1[[#This Row],[Cantidad de Insumos]]</f>
        <v>#VALUE!</v>
      </c>
      <c r="Q696" s="476" t="str">
        <f>IFERROR(VLOOKUP($L696,Insumos!$D$2:$G$518,4,FALSE),"")</f>
        <v/>
      </c>
      <c r="R696" s="475"/>
    </row>
    <row r="697" spans="2:18" x14ac:dyDescent="0.25">
      <c r="B697" s="477" t="str">
        <f>IF(Tabla1[[#This Row],[Código_Actividad]]="","",CONCATENATE(Tabla1[[#This Row],[POA]],".",Tabla1[[#This Row],[SRS]],".",Tabla1[[#This Row],[AREA]],".",Tabla1[[#This Row],[TIPO]]))</f>
        <v/>
      </c>
      <c r="C697" s="477" t="str">
        <f>IF(Tabla1[[#This Row],[Código_Actividad]]="","",'Formulario PPGR1'!#REF!)</f>
        <v/>
      </c>
      <c r="D697" s="477" t="str">
        <f>IF(Tabla1[[#This Row],[Código_Actividad]]="","",'Formulario PPGR1'!#REF!)</f>
        <v/>
      </c>
      <c r="E697" s="477" t="str">
        <f>IF(Tabla1[[#This Row],[Código_Actividad]]="","",'Formulario PPGR1'!#REF!)</f>
        <v/>
      </c>
      <c r="F697" s="477" t="str">
        <f>IF(Tabla1[[#This Row],[Código_Actividad]]="","",'Formulario PPGR1'!#REF!)</f>
        <v/>
      </c>
      <c r="G697" s="386"/>
      <c r="H697" s="418" t="str">
        <f>IFERROR(VLOOKUP(Tabla1[[#This Row],[Código_Actividad]],'Formulario PPGR2'!$H$7:$I$1048576,2,FALSE),"")</f>
        <v/>
      </c>
      <c r="I697" s="453">
        <v>1</v>
      </c>
      <c r="J697" s="388"/>
      <c r="K697" s="451" t="str">
        <f>IFERROR(VLOOKUP($J697,[13]LSIns!$B$5:$C$45,2,FALSE),"")</f>
        <v/>
      </c>
      <c r="L697" s="543"/>
      <c r="M697" s="475" t="str">
        <f>IFERROR(VLOOKUP($L697,Insumos!$D$2:$G$518,2,FALSE),"")</f>
        <v/>
      </c>
      <c r="N697" s="545"/>
      <c r="O697" s="476" t="str">
        <f>IFERROR(VLOOKUP($L697,Insumos!$D$2:$G$518,3,FALSE),"")</f>
        <v/>
      </c>
      <c r="P697" s="476" t="e">
        <f>+Tabla1[[#This Row],[Precio Unitario]]*Tabla1[[#This Row],[Cantidad de Insumos]]</f>
        <v>#VALUE!</v>
      </c>
      <c r="Q697" s="476" t="str">
        <f>IFERROR(VLOOKUP($L697,Insumos!$D$2:$G$518,4,FALSE),"")</f>
        <v/>
      </c>
      <c r="R697" s="475"/>
    </row>
    <row r="698" spans="2:18" x14ac:dyDescent="0.25">
      <c r="B698" s="477" t="str">
        <f>IF(Tabla1[[#This Row],[Código_Actividad]]="","",CONCATENATE(Tabla1[[#This Row],[POA]],".",Tabla1[[#This Row],[SRS]],".",Tabla1[[#This Row],[AREA]],".",Tabla1[[#This Row],[TIPO]]))</f>
        <v/>
      </c>
      <c r="C698" s="477" t="str">
        <f>IF(Tabla1[[#This Row],[Código_Actividad]]="","",'Formulario PPGR1'!#REF!)</f>
        <v/>
      </c>
      <c r="D698" s="477" t="str">
        <f>IF(Tabla1[[#This Row],[Código_Actividad]]="","",'Formulario PPGR1'!#REF!)</f>
        <v/>
      </c>
      <c r="E698" s="477" t="str">
        <f>IF(Tabla1[[#This Row],[Código_Actividad]]="","",'Formulario PPGR1'!#REF!)</f>
        <v/>
      </c>
      <c r="F698" s="477" t="str">
        <f>IF(Tabla1[[#This Row],[Código_Actividad]]="","",'Formulario PPGR1'!#REF!)</f>
        <v/>
      </c>
      <c r="G698" s="386"/>
      <c r="H698" s="418" t="str">
        <f>IFERROR(VLOOKUP(Tabla1[[#This Row],[Código_Actividad]],'Formulario PPGR2'!$H$7:$I$1048576,2,FALSE),"")</f>
        <v/>
      </c>
      <c r="I698" s="453">
        <v>6</v>
      </c>
      <c r="J698" s="388"/>
      <c r="K698" s="451" t="str">
        <f>IFERROR(VLOOKUP($J698,[13]LSIns!$B$5:$C$45,2,FALSE),"")</f>
        <v/>
      </c>
      <c r="L698" s="543"/>
      <c r="M698" s="475" t="str">
        <f>IFERROR(VLOOKUP($L698,Insumos!$D$2:$G$518,2,FALSE),"")</f>
        <v/>
      </c>
      <c r="N698" s="545"/>
      <c r="O698" s="476" t="str">
        <f>IFERROR(VLOOKUP($L698,Insumos!$D$2:$G$518,3,FALSE),"")</f>
        <v/>
      </c>
      <c r="P698" s="476" t="e">
        <f>+Tabla1[[#This Row],[Precio Unitario]]*Tabla1[[#This Row],[Cantidad de Insumos]]</f>
        <v>#VALUE!</v>
      </c>
      <c r="Q698" s="476" t="str">
        <f>IFERROR(VLOOKUP($L698,Insumos!$D$2:$G$518,4,FALSE),"")</f>
        <v/>
      </c>
      <c r="R698" s="475"/>
    </row>
    <row r="699" spans="2:18" x14ac:dyDescent="0.25">
      <c r="B699" s="477" t="str">
        <f>IF(Tabla1[[#This Row],[Código_Actividad]]="","",CONCATENATE(Tabla1[[#This Row],[POA]],".",Tabla1[[#This Row],[SRS]],".",Tabla1[[#This Row],[AREA]],".",Tabla1[[#This Row],[TIPO]]))</f>
        <v/>
      </c>
      <c r="C699" s="477" t="str">
        <f>IF(Tabla1[[#This Row],[Código_Actividad]]="","",'Formulario PPGR1'!#REF!)</f>
        <v/>
      </c>
      <c r="D699" s="477" t="str">
        <f>IF(Tabla1[[#This Row],[Código_Actividad]]="","",'Formulario PPGR1'!#REF!)</f>
        <v/>
      </c>
      <c r="E699" s="477" t="str">
        <f>IF(Tabla1[[#This Row],[Código_Actividad]]="","",'Formulario PPGR1'!#REF!)</f>
        <v/>
      </c>
      <c r="F699" s="477" t="str">
        <f>IF(Tabla1[[#This Row],[Código_Actividad]]="","",'Formulario PPGR1'!#REF!)</f>
        <v/>
      </c>
      <c r="G699" s="386"/>
      <c r="H699" s="418" t="str">
        <f>IFERROR(VLOOKUP(Tabla1[[#This Row],[Código_Actividad]],'Formulario PPGR2'!$H$7:$I$1048576,2,FALSE),"")</f>
        <v/>
      </c>
      <c r="I699" s="453" t="e">
        <f>IF(SUM([13]!Tabla2[[#This Row],[Ene]:[Dic]])=0,"",SUM([13]!Tabla2[[#This Row],[Ene]:[Dic]]))</f>
        <v>#REF!</v>
      </c>
      <c r="J699" s="388"/>
      <c r="K699" s="451" t="str">
        <f>IFERROR(VLOOKUP($J699,[13]LSIns!$B$5:$C$45,2,FALSE),"")</f>
        <v/>
      </c>
      <c r="L699" s="543"/>
      <c r="M699" s="475" t="str">
        <f>IFERROR(VLOOKUP($L699,Insumos!$D$2:$G$518,2,FALSE),"")</f>
        <v/>
      </c>
      <c r="N699" s="545"/>
      <c r="O699" s="476" t="str">
        <f>IFERROR(VLOOKUP($L699,Insumos!$D$2:$G$518,3,FALSE),"")</f>
        <v/>
      </c>
      <c r="P699" s="476" t="e">
        <f>+Tabla1[[#This Row],[Precio Unitario]]*Tabla1[[#This Row],[Cantidad de Insumos]]</f>
        <v>#VALUE!</v>
      </c>
      <c r="Q699" s="476" t="str">
        <f>IFERROR(VLOOKUP($L699,Insumos!$D$2:$G$518,4,FALSE),"")</f>
        <v/>
      </c>
      <c r="R699" s="475"/>
    </row>
    <row r="700" spans="2:18" x14ac:dyDescent="0.25">
      <c r="B700" s="477" t="str">
        <f>IF(Tabla1[[#This Row],[Código_Actividad]]="","",CONCATENATE(Tabla1[[#This Row],[POA]],".",Tabla1[[#This Row],[SRS]],".",Tabla1[[#This Row],[AREA]],".",Tabla1[[#This Row],[TIPO]]))</f>
        <v/>
      </c>
      <c r="C700" s="477" t="str">
        <f>IF(Tabla1[[#This Row],[Código_Actividad]]="","",'Formulario PPGR1'!#REF!)</f>
        <v/>
      </c>
      <c r="D700" s="477" t="str">
        <f>IF(Tabla1[[#This Row],[Código_Actividad]]="","",'Formulario PPGR1'!#REF!)</f>
        <v/>
      </c>
      <c r="E700" s="477" t="str">
        <f>IF(Tabla1[[#This Row],[Código_Actividad]]="","",'Formulario PPGR1'!#REF!)</f>
        <v/>
      </c>
      <c r="F700" s="477" t="str">
        <f>IF(Tabla1[[#This Row],[Código_Actividad]]="","",'Formulario PPGR1'!#REF!)</f>
        <v/>
      </c>
      <c r="G700" s="386"/>
      <c r="H700" s="418" t="str">
        <f>IFERROR(VLOOKUP(Tabla1[[#This Row],[Código_Actividad]],'Formulario PPGR2'!$H$7:$I$1048576,2,FALSE),"")</f>
        <v/>
      </c>
      <c r="I700" s="453" t="e">
        <f>IF(SUM([13]!Tabla2[[#This Row],[Ene]:[Dic]])=0,"",SUM([13]!Tabla2[[#This Row],[Ene]:[Dic]]))</f>
        <v>#REF!</v>
      </c>
      <c r="J700" s="388"/>
      <c r="K700" s="451" t="str">
        <f>IFERROR(VLOOKUP($J700,[13]LSIns!$B$5:$C$45,2,FALSE),"")</f>
        <v/>
      </c>
      <c r="L700" s="543"/>
      <c r="M700" s="475" t="str">
        <f>IFERROR(VLOOKUP($L700,Insumos!$D$2:$G$518,2,FALSE),"")</f>
        <v/>
      </c>
      <c r="N700" s="545"/>
      <c r="O700" s="476" t="str">
        <f>IFERROR(VLOOKUP($L700,Insumos!$D$2:$G$518,3,FALSE),"")</f>
        <v/>
      </c>
      <c r="P700" s="476" t="e">
        <f>+Tabla1[[#This Row],[Precio Unitario]]*Tabla1[[#This Row],[Cantidad de Insumos]]</f>
        <v>#VALUE!</v>
      </c>
      <c r="Q700" s="476" t="str">
        <f>IFERROR(VLOOKUP($L700,Insumos!$D$2:$G$518,4,FALSE),"")</f>
        <v/>
      </c>
      <c r="R700" s="475"/>
    </row>
    <row r="701" spans="2:18" x14ac:dyDescent="0.25">
      <c r="B701" s="477" t="str">
        <f>IF(Tabla1[[#This Row],[Código_Actividad]]="","",CONCATENATE(Tabla1[[#This Row],[POA]],".",Tabla1[[#This Row],[SRS]],".",Tabla1[[#This Row],[AREA]],".",Tabla1[[#This Row],[TIPO]]))</f>
        <v/>
      </c>
      <c r="C701" s="477" t="str">
        <f>IF(Tabla1[[#This Row],[Código_Actividad]]="","",'Formulario PPGR1'!#REF!)</f>
        <v/>
      </c>
      <c r="D701" s="477" t="str">
        <f>IF(Tabla1[[#This Row],[Código_Actividad]]="","",'Formulario PPGR1'!#REF!)</f>
        <v/>
      </c>
      <c r="E701" s="477" t="str">
        <f>IF(Tabla1[[#This Row],[Código_Actividad]]="","",'Formulario PPGR1'!#REF!)</f>
        <v/>
      </c>
      <c r="F701" s="477" t="str">
        <f>IF(Tabla1[[#This Row],[Código_Actividad]]="","",'Formulario PPGR1'!#REF!)</f>
        <v/>
      </c>
      <c r="G701" s="386"/>
      <c r="H701" s="418" t="str">
        <f>IFERROR(VLOOKUP(Tabla1[[#This Row],[Código_Actividad]],'Formulario PPGR2'!$H$7:$I$1048576,2,FALSE),"")</f>
        <v/>
      </c>
      <c r="I701" s="453" t="e">
        <f>IF(SUM([13]!Tabla2[[#This Row],[Ene]:[Dic]])=0,"",SUM([13]!Tabla2[[#This Row],[Ene]:[Dic]]))</f>
        <v>#REF!</v>
      </c>
      <c r="J701" s="388"/>
      <c r="K701" s="451" t="str">
        <f>IFERROR(VLOOKUP($J701,[13]LSIns!$B$5:$C$45,2,FALSE),"")</f>
        <v/>
      </c>
      <c r="L701" s="543"/>
      <c r="M701" s="475" t="str">
        <f>IFERROR(VLOOKUP($L701,Insumos!$D$2:$G$518,2,FALSE),"")</f>
        <v/>
      </c>
      <c r="N701" s="545"/>
      <c r="O701" s="476" t="str">
        <f>IFERROR(VLOOKUP($L701,Insumos!$D$2:$G$518,3,FALSE),"")</f>
        <v/>
      </c>
      <c r="P701" s="476" t="e">
        <f>+Tabla1[[#This Row],[Precio Unitario]]*Tabla1[[#This Row],[Cantidad de Insumos]]</f>
        <v>#VALUE!</v>
      </c>
      <c r="Q701" s="476" t="str">
        <f>IFERROR(VLOOKUP($L701,Insumos!$D$2:$G$518,4,FALSE),"")</f>
        <v/>
      </c>
      <c r="R701" s="475"/>
    </row>
    <row r="702" spans="2:18" x14ac:dyDescent="0.25">
      <c r="B702" s="477" t="str">
        <f>IF(Tabla1[[#This Row],[Código_Actividad]]="","",CONCATENATE(Tabla1[[#This Row],[POA]],".",Tabla1[[#This Row],[SRS]],".",Tabla1[[#This Row],[AREA]],".",Tabla1[[#This Row],[TIPO]]))</f>
        <v/>
      </c>
      <c r="C702" s="477" t="str">
        <f>IF(Tabla1[[#This Row],[Código_Actividad]]="","",'Formulario PPGR1'!#REF!)</f>
        <v/>
      </c>
      <c r="D702" s="477" t="str">
        <f>IF(Tabla1[[#This Row],[Código_Actividad]]="","",'Formulario PPGR1'!#REF!)</f>
        <v/>
      </c>
      <c r="E702" s="477" t="str">
        <f>IF(Tabla1[[#This Row],[Código_Actividad]]="","",'Formulario PPGR1'!#REF!)</f>
        <v/>
      </c>
      <c r="F702" s="477" t="str">
        <f>IF(Tabla1[[#This Row],[Código_Actividad]]="","",'Formulario PPGR1'!#REF!)</f>
        <v/>
      </c>
      <c r="G702" s="386"/>
      <c r="H702" s="418" t="str">
        <f>IFERROR(VLOOKUP(Tabla1[[#This Row],[Código_Actividad]],'Formulario PPGR2'!$H$7:$I$1048576,2,FALSE),"")</f>
        <v/>
      </c>
      <c r="I702" s="453" t="e">
        <f>IF(SUM([13]!Tabla2[[#This Row],[Ene]:[Dic]])=0,"",SUM([13]!Tabla2[[#This Row],[Ene]:[Dic]]))</f>
        <v>#REF!</v>
      </c>
      <c r="J702" s="388"/>
      <c r="K702" s="451" t="str">
        <f>IFERROR(VLOOKUP($J702,[13]LSIns!$B$5:$C$45,2,FALSE),"")</f>
        <v/>
      </c>
      <c r="L702" s="543"/>
      <c r="M702" s="475" t="str">
        <f>IFERROR(VLOOKUP($L702,Insumos!$D$2:$G$518,2,FALSE),"")</f>
        <v/>
      </c>
      <c r="N702" s="545"/>
      <c r="O702" s="476" t="str">
        <f>IFERROR(VLOOKUP($L702,Insumos!$D$2:$G$518,3,FALSE),"")</f>
        <v/>
      </c>
      <c r="P702" s="476" t="e">
        <f>+Tabla1[[#This Row],[Precio Unitario]]*Tabla1[[#This Row],[Cantidad de Insumos]]</f>
        <v>#VALUE!</v>
      </c>
      <c r="Q702" s="476" t="str">
        <f>IFERROR(VLOOKUP($L702,Insumos!$D$2:$G$518,4,FALSE),"")</f>
        <v/>
      </c>
      <c r="R702" s="475"/>
    </row>
    <row r="703" spans="2:18" x14ac:dyDescent="0.25">
      <c r="B703" s="477" t="str">
        <f>IF(Tabla1[[#This Row],[Código_Actividad]]="","",CONCATENATE(Tabla1[[#This Row],[POA]],".",Tabla1[[#This Row],[SRS]],".",Tabla1[[#This Row],[AREA]],".",Tabla1[[#This Row],[TIPO]]))</f>
        <v/>
      </c>
      <c r="C703" s="477" t="str">
        <f>IF(Tabla1[[#This Row],[Código_Actividad]]="","",'Formulario PPGR1'!#REF!)</f>
        <v/>
      </c>
      <c r="D703" s="477" t="str">
        <f>IF(Tabla1[[#This Row],[Código_Actividad]]="","",'Formulario PPGR1'!#REF!)</f>
        <v/>
      </c>
      <c r="E703" s="477" t="str">
        <f>IF(Tabla1[[#This Row],[Código_Actividad]]="","",'Formulario PPGR1'!#REF!)</f>
        <v/>
      </c>
      <c r="F703" s="477" t="str">
        <f>IF(Tabla1[[#This Row],[Código_Actividad]]="","",'Formulario PPGR1'!#REF!)</f>
        <v/>
      </c>
      <c r="G703" s="386"/>
      <c r="H703" s="418" t="str">
        <f>IFERROR(VLOOKUP(Tabla1[[#This Row],[Código_Actividad]],'Formulario PPGR2'!$H$7:$I$1048576,2,FALSE),"")</f>
        <v/>
      </c>
      <c r="I703" s="453" t="str">
        <f>IFERROR(VLOOKUP([14]!Tabla1[[#This Row],[Código_Actividad]],[14]!Tabla2[[Código]:[Total de Acciones ]],15,FALSE),"")</f>
        <v/>
      </c>
      <c r="J703" s="388"/>
      <c r="K703" s="451" t="str">
        <f>IFERROR(VLOOKUP($J703,[14]LSIns!$B$5:$C$45,2,FALSE),"")</f>
        <v/>
      </c>
      <c r="L703" s="543"/>
      <c r="M703" s="475" t="str">
        <f>IFERROR(VLOOKUP($L703,Insumos!$D$2:$G$518,2,FALSE),"")</f>
        <v/>
      </c>
      <c r="N703" s="545"/>
      <c r="O703" s="476" t="str">
        <f>IFERROR(VLOOKUP($L703,Insumos!$D$2:$G$518,3,FALSE),"")</f>
        <v/>
      </c>
      <c r="P703" s="476" t="e">
        <f>+Tabla1[[#This Row],[Precio Unitario]]*Tabla1[[#This Row],[Cantidad de Insumos]]</f>
        <v>#VALUE!</v>
      </c>
      <c r="Q703" s="476" t="str">
        <f>IFERROR(VLOOKUP($L703,Insumos!$D$2:$G$518,4,FALSE),"")</f>
        <v/>
      </c>
      <c r="R703" s="475"/>
    </row>
    <row r="704" spans="2:18" x14ac:dyDescent="0.25">
      <c r="B704" s="477" t="str">
        <f>IF(Tabla1[[#This Row],[Código_Actividad]]="","",CONCATENATE(Tabla1[[#This Row],[POA]],".",Tabla1[[#This Row],[SRS]],".",Tabla1[[#This Row],[AREA]],".",Tabla1[[#This Row],[TIPO]]))</f>
        <v/>
      </c>
      <c r="C704" s="477" t="str">
        <f>IF(Tabla1[[#This Row],[Código_Actividad]]="","",'Formulario PPGR1'!#REF!)</f>
        <v/>
      </c>
      <c r="D704" s="477" t="str">
        <f>IF(Tabla1[[#This Row],[Código_Actividad]]="","",'Formulario PPGR1'!#REF!)</f>
        <v/>
      </c>
      <c r="E704" s="477" t="str">
        <f>IF(Tabla1[[#This Row],[Código_Actividad]]="","",'Formulario PPGR1'!#REF!)</f>
        <v/>
      </c>
      <c r="F704" s="477" t="str">
        <f>IF(Tabla1[[#This Row],[Código_Actividad]]="","",'Formulario PPGR1'!#REF!)</f>
        <v/>
      </c>
      <c r="G704" s="386"/>
      <c r="H704" s="418" t="str">
        <f>IFERROR(VLOOKUP(Tabla1[[#This Row],[Código_Actividad]],'Formulario PPGR2'!$H$7:$I$1048576,2,FALSE),"")</f>
        <v/>
      </c>
      <c r="I704" s="453" t="str">
        <f>IFERROR(VLOOKUP([14]!Tabla1[[#This Row],[Código_Actividad]],[14]!Tabla2[[Código]:[Total de Acciones ]],15,FALSE),"")</f>
        <v/>
      </c>
      <c r="J704" s="388"/>
      <c r="K704" s="451" t="str">
        <f>IFERROR(VLOOKUP($J704,[14]LSIns!$B$5:$C$45,2,FALSE),"")</f>
        <v/>
      </c>
      <c r="L704" s="543"/>
      <c r="M704" s="475" t="str">
        <f>IFERROR(VLOOKUP($L704,Insumos!$D$2:$G$518,2,FALSE),"")</f>
        <v/>
      </c>
      <c r="N704" s="545"/>
      <c r="O704" s="476" t="str">
        <f>IFERROR(VLOOKUP($L704,Insumos!$D$2:$G$518,3,FALSE),"")</f>
        <v/>
      </c>
      <c r="P704" s="476" t="e">
        <f>+Tabla1[[#This Row],[Precio Unitario]]*Tabla1[[#This Row],[Cantidad de Insumos]]</f>
        <v>#VALUE!</v>
      </c>
      <c r="Q704" s="476" t="str">
        <f>IFERROR(VLOOKUP($L704,Insumos!$D$2:$G$518,4,FALSE),"")</f>
        <v/>
      </c>
      <c r="R704" s="475"/>
    </row>
    <row r="705" spans="2:18" x14ac:dyDescent="0.25">
      <c r="B705" s="477" t="str">
        <f>IF(Tabla1[[#This Row],[Código_Actividad]]="","",CONCATENATE(Tabla1[[#This Row],[POA]],".",Tabla1[[#This Row],[SRS]],".",Tabla1[[#This Row],[AREA]],".",Tabla1[[#This Row],[TIPO]]))</f>
        <v/>
      </c>
      <c r="C705" s="477" t="str">
        <f>IF(Tabla1[[#This Row],[Código_Actividad]]="","",'Formulario PPGR1'!#REF!)</f>
        <v/>
      </c>
      <c r="D705" s="477" t="str">
        <f>IF(Tabla1[[#This Row],[Código_Actividad]]="","",'Formulario PPGR1'!#REF!)</f>
        <v/>
      </c>
      <c r="E705" s="477" t="str">
        <f>IF(Tabla1[[#This Row],[Código_Actividad]]="","",'Formulario PPGR1'!#REF!)</f>
        <v/>
      </c>
      <c r="F705" s="477" t="str">
        <f>IF(Tabla1[[#This Row],[Código_Actividad]]="","",'Formulario PPGR1'!#REF!)</f>
        <v/>
      </c>
      <c r="G705" s="386"/>
      <c r="H705" s="418" t="str">
        <f>IFERROR(VLOOKUP(Tabla1[[#This Row],[Código_Actividad]],'Formulario PPGR2'!$H$7:$I$1048576,2,FALSE),"")</f>
        <v/>
      </c>
      <c r="I705" s="453" t="str">
        <f>IFERROR(VLOOKUP([14]!Tabla1[[#This Row],[Código_Actividad]],[14]!Tabla2[[Código]:[Total de Acciones ]],15,FALSE),"")</f>
        <v/>
      </c>
      <c r="J705" s="388"/>
      <c r="K705" s="451" t="str">
        <f>IFERROR(VLOOKUP($J705,[14]LSIns!$B$5:$C$45,2,FALSE),"")</f>
        <v/>
      </c>
      <c r="L705" s="543"/>
      <c r="M705" s="475" t="str">
        <f>IFERROR(VLOOKUP($L705,Insumos!$D$2:$G$518,2,FALSE),"")</f>
        <v/>
      </c>
      <c r="N705" s="545"/>
      <c r="O705" s="476" t="str">
        <f>IFERROR(VLOOKUP($L705,Insumos!$D$2:$G$518,3,FALSE),"")</f>
        <v/>
      </c>
      <c r="P705" s="476" t="e">
        <f>+Tabla1[[#This Row],[Precio Unitario]]*Tabla1[[#This Row],[Cantidad de Insumos]]</f>
        <v>#VALUE!</v>
      </c>
      <c r="Q705" s="476" t="str">
        <f>IFERROR(VLOOKUP($L705,Insumos!$D$2:$G$518,4,FALSE),"")</f>
        <v/>
      </c>
      <c r="R705" s="475"/>
    </row>
    <row r="706" spans="2:18" x14ac:dyDescent="0.25">
      <c r="B706" s="477" t="str">
        <f>IF(Tabla1[[#This Row],[Código_Actividad]]="","",CONCATENATE(Tabla1[[#This Row],[POA]],".",Tabla1[[#This Row],[SRS]],".",Tabla1[[#This Row],[AREA]],".",Tabla1[[#This Row],[TIPO]]))</f>
        <v/>
      </c>
      <c r="C706" s="477" t="str">
        <f>IF(Tabla1[[#This Row],[Código_Actividad]]="","",'Formulario PPGR1'!#REF!)</f>
        <v/>
      </c>
      <c r="D706" s="477" t="str">
        <f>IF(Tabla1[[#This Row],[Código_Actividad]]="","",'Formulario PPGR1'!#REF!)</f>
        <v/>
      </c>
      <c r="E706" s="477" t="str">
        <f>IF(Tabla1[[#This Row],[Código_Actividad]]="","",'Formulario PPGR1'!#REF!)</f>
        <v/>
      </c>
      <c r="F706" s="477" t="str">
        <f>IF(Tabla1[[#This Row],[Código_Actividad]]="","",'Formulario PPGR1'!#REF!)</f>
        <v/>
      </c>
      <c r="G706" s="386"/>
      <c r="H706" s="418" t="str">
        <f>IFERROR(VLOOKUP(Tabla1[[#This Row],[Código_Actividad]],'Formulario PPGR2'!$H$7:$I$1048576,2,FALSE),"")</f>
        <v/>
      </c>
      <c r="I706" s="453" t="str">
        <f>IFERROR(VLOOKUP([14]!Tabla1[[#This Row],[Código_Actividad]],[14]!Tabla2[[Código]:[Total de Acciones ]],15,FALSE),"")</f>
        <v/>
      </c>
      <c r="J706" s="388"/>
      <c r="K706" s="451" t="str">
        <f>IFERROR(VLOOKUP($J706,[14]LSIns!$B$5:$C$45,2,FALSE),"")</f>
        <v/>
      </c>
      <c r="L706" s="543"/>
      <c r="M706" s="475" t="str">
        <f>IFERROR(VLOOKUP($L706,Insumos!$D$2:$G$518,2,FALSE),"")</f>
        <v/>
      </c>
      <c r="N706" s="545"/>
      <c r="O706" s="476" t="str">
        <f>IFERROR(VLOOKUP($L706,Insumos!$D$2:$G$518,3,FALSE),"")</f>
        <v/>
      </c>
      <c r="P706" s="476" t="e">
        <f>+Tabla1[[#This Row],[Precio Unitario]]*Tabla1[[#This Row],[Cantidad de Insumos]]</f>
        <v>#VALUE!</v>
      </c>
      <c r="Q706" s="476" t="str">
        <f>IFERROR(VLOOKUP($L706,Insumos!$D$2:$G$518,4,FALSE),"")</f>
        <v/>
      </c>
      <c r="R706" s="475"/>
    </row>
    <row r="707" spans="2:18" x14ac:dyDescent="0.25">
      <c r="B707" s="477" t="str">
        <f>IF(Tabla1[[#This Row],[Código_Actividad]]="","",CONCATENATE(Tabla1[[#This Row],[POA]],".",Tabla1[[#This Row],[SRS]],".",Tabla1[[#This Row],[AREA]],".",Tabla1[[#This Row],[TIPO]]))</f>
        <v/>
      </c>
      <c r="C707" s="477" t="str">
        <f>IF(Tabla1[[#This Row],[Código_Actividad]]="","",'Formulario PPGR1'!#REF!)</f>
        <v/>
      </c>
      <c r="D707" s="477" t="str">
        <f>IF(Tabla1[[#This Row],[Código_Actividad]]="","",'Formulario PPGR1'!#REF!)</f>
        <v/>
      </c>
      <c r="E707" s="477" t="str">
        <f>IF(Tabla1[[#This Row],[Código_Actividad]]="","",'Formulario PPGR1'!#REF!)</f>
        <v/>
      </c>
      <c r="F707" s="477" t="str">
        <f>IF(Tabla1[[#This Row],[Código_Actividad]]="","",'Formulario PPGR1'!#REF!)</f>
        <v/>
      </c>
      <c r="G707" s="386"/>
      <c r="H707" s="418" t="str">
        <f>IFERROR(VLOOKUP(Tabla1[[#This Row],[Código_Actividad]],'Formulario PPGR2'!$H$7:$I$1048576,2,FALSE),"")</f>
        <v/>
      </c>
      <c r="I707" s="453" t="str">
        <f>IFERROR(VLOOKUP([14]!Tabla1[[#This Row],[Código_Actividad]],[14]!Tabla2[[Código]:[Total de Acciones ]],15,FALSE),"")</f>
        <v/>
      </c>
      <c r="J707" s="388"/>
      <c r="K707" s="451" t="str">
        <f>IFERROR(VLOOKUP($J707,[14]LSIns!$B$5:$C$45,2,FALSE),"")</f>
        <v/>
      </c>
      <c r="L707" s="543"/>
      <c r="M707" s="475" t="str">
        <f>IFERROR(VLOOKUP($L707,Insumos!$D$2:$G$518,2,FALSE),"")</f>
        <v/>
      </c>
      <c r="N707" s="545"/>
      <c r="O707" s="476" t="str">
        <f>IFERROR(VLOOKUP($L707,Insumos!$D$2:$G$518,3,FALSE),"")</f>
        <v/>
      </c>
      <c r="P707" s="476" t="e">
        <f>+Tabla1[[#This Row],[Precio Unitario]]*Tabla1[[#This Row],[Cantidad de Insumos]]</f>
        <v>#VALUE!</v>
      </c>
      <c r="Q707" s="476" t="str">
        <f>IFERROR(VLOOKUP($L707,Insumos!$D$2:$G$518,4,FALSE),"")</f>
        <v/>
      </c>
      <c r="R707" s="475"/>
    </row>
    <row r="708" spans="2:18" x14ac:dyDescent="0.25">
      <c r="B708" s="477" t="str">
        <f>IF(Tabla1[[#This Row],[Código_Actividad]]="","",CONCATENATE(Tabla1[[#This Row],[POA]],".",Tabla1[[#This Row],[SRS]],".",Tabla1[[#This Row],[AREA]],".",Tabla1[[#This Row],[TIPO]]))</f>
        <v/>
      </c>
      <c r="C708" s="477" t="str">
        <f>IF(Tabla1[[#This Row],[Código_Actividad]]="","",'Formulario PPGR1'!#REF!)</f>
        <v/>
      </c>
      <c r="D708" s="477" t="str">
        <f>IF(Tabla1[[#This Row],[Código_Actividad]]="","",'Formulario PPGR1'!#REF!)</f>
        <v/>
      </c>
      <c r="E708" s="477" t="str">
        <f>IF(Tabla1[[#This Row],[Código_Actividad]]="","",'Formulario PPGR1'!#REF!)</f>
        <v/>
      </c>
      <c r="F708" s="477" t="str">
        <f>IF(Tabla1[[#This Row],[Código_Actividad]]="","",'Formulario PPGR1'!#REF!)</f>
        <v/>
      </c>
      <c r="G708" s="386"/>
      <c r="H708" s="418" t="str">
        <f>IFERROR(VLOOKUP(Tabla1[[#This Row],[Código_Actividad]],'Formulario PPGR2'!$H$7:$I$1048576,2,FALSE),"")</f>
        <v/>
      </c>
      <c r="I708" s="453" t="str">
        <f>IFERROR(VLOOKUP([14]!Tabla1[[#This Row],[Código_Actividad]],[14]!Tabla2[[Código]:[Total de Acciones ]],15,FALSE),"")</f>
        <v/>
      </c>
      <c r="J708" s="388"/>
      <c r="K708" s="451" t="str">
        <f>IFERROR(VLOOKUP($J708,[14]LSIns!$B$5:$C$45,2,FALSE),"")</f>
        <v/>
      </c>
      <c r="L708" s="543"/>
      <c r="M708" s="475" t="str">
        <f>IFERROR(VLOOKUP($L708,Insumos!$D$2:$G$518,2,FALSE),"")</f>
        <v/>
      </c>
      <c r="N708" s="545"/>
      <c r="O708" s="476" t="str">
        <f>IFERROR(VLOOKUP($L708,Insumos!$D$2:$G$518,3,FALSE),"")</f>
        <v/>
      </c>
      <c r="P708" s="476" t="e">
        <f>+Tabla1[[#This Row],[Precio Unitario]]*Tabla1[[#This Row],[Cantidad de Insumos]]</f>
        <v>#VALUE!</v>
      </c>
      <c r="Q708" s="476" t="str">
        <f>IFERROR(VLOOKUP($L708,Insumos!$D$2:$G$518,4,FALSE),"")</f>
        <v/>
      </c>
      <c r="R708" s="475"/>
    </row>
    <row r="709" spans="2:18" x14ac:dyDescent="0.25">
      <c r="B709" s="477" t="str">
        <f>IF(Tabla1[[#This Row],[Código_Actividad]]="","",CONCATENATE(Tabla1[[#This Row],[POA]],".",Tabla1[[#This Row],[SRS]],".",Tabla1[[#This Row],[AREA]],".",Tabla1[[#This Row],[TIPO]]))</f>
        <v/>
      </c>
      <c r="C709" s="477" t="str">
        <f>IF(Tabla1[[#This Row],[Código_Actividad]]="","",'Formulario PPGR1'!#REF!)</f>
        <v/>
      </c>
      <c r="D709" s="477" t="str">
        <f>IF(Tabla1[[#This Row],[Código_Actividad]]="","",'Formulario PPGR1'!#REF!)</f>
        <v/>
      </c>
      <c r="E709" s="477" t="str">
        <f>IF(Tabla1[[#This Row],[Código_Actividad]]="","",'Formulario PPGR1'!#REF!)</f>
        <v/>
      </c>
      <c r="F709" s="477" t="str">
        <f>IF(Tabla1[[#This Row],[Código_Actividad]]="","",'Formulario PPGR1'!#REF!)</f>
        <v/>
      </c>
      <c r="G709" s="386"/>
      <c r="H709" s="418" t="str">
        <f>IFERROR(VLOOKUP(Tabla1[[#This Row],[Código_Actividad]],'Formulario PPGR2'!$H$7:$I$1048576,2,FALSE),"")</f>
        <v/>
      </c>
      <c r="I709" s="453" t="str">
        <f>IFERROR(VLOOKUP([14]!Tabla1[[#This Row],[Código_Actividad]],[14]!Tabla2[[Código]:[Total de Acciones ]],15,FALSE),"")</f>
        <v/>
      </c>
      <c r="J709" s="388"/>
      <c r="K709" s="451" t="str">
        <f>IFERROR(VLOOKUP($J709,[14]LSIns!$B$5:$C$45,2,FALSE),"")</f>
        <v/>
      </c>
      <c r="L709" s="543"/>
      <c r="M709" s="475" t="str">
        <f>IFERROR(VLOOKUP($L709,Insumos!$D$2:$G$518,2,FALSE),"")</f>
        <v/>
      </c>
      <c r="N709" s="545"/>
      <c r="O709" s="476" t="str">
        <f>IFERROR(VLOOKUP($L709,Insumos!$D$2:$G$518,3,FALSE),"")</f>
        <v/>
      </c>
      <c r="P709" s="476" t="e">
        <f>+Tabla1[[#This Row],[Precio Unitario]]*Tabla1[[#This Row],[Cantidad de Insumos]]</f>
        <v>#VALUE!</v>
      </c>
      <c r="Q709" s="476" t="str">
        <f>IFERROR(VLOOKUP($L709,Insumos!$D$2:$G$518,4,FALSE),"")</f>
        <v/>
      </c>
      <c r="R709" s="475"/>
    </row>
    <row r="710" spans="2:18" x14ac:dyDescent="0.25">
      <c r="B710" s="477" t="str">
        <f>IF(Tabla1[[#This Row],[Código_Actividad]]="","",CONCATENATE(Tabla1[[#This Row],[POA]],".",Tabla1[[#This Row],[SRS]],".",Tabla1[[#This Row],[AREA]],".",Tabla1[[#This Row],[TIPO]]))</f>
        <v/>
      </c>
      <c r="C710" s="477" t="str">
        <f>IF(Tabla1[[#This Row],[Código_Actividad]]="","",'Formulario PPGR1'!#REF!)</f>
        <v/>
      </c>
      <c r="D710" s="477" t="str">
        <f>IF(Tabla1[[#This Row],[Código_Actividad]]="","",'Formulario PPGR1'!#REF!)</f>
        <v/>
      </c>
      <c r="E710" s="477" t="str">
        <f>IF(Tabla1[[#This Row],[Código_Actividad]]="","",'Formulario PPGR1'!#REF!)</f>
        <v/>
      </c>
      <c r="F710" s="477" t="str">
        <f>IF(Tabla1[[#This Row],[Código_Actividad]]="","",'Formulario PPGR1'!#REF!)</f>
        <v/>
      </c>
      <c r="G710" s="386"/>
      <c r="H710" s="418" t="str">
        <f>IFERROR(VLOOKUP(Tabla1[[#This Row],[Código_Actividad]],'Formulario PPGR2'!$H$7:$I$1048576,2,FALSE),"")</f>
        <v/>
      </c>
      <c r="I710" s="453" t="str">
        <f>IFERROR(VLOOKUP([14]!Tabla1[[#This Row],[Código_Actividad]],[14]!Tabla2[[Código]:[Total de Acciones ]],15,FALSE),"")</f>
        <v/>
      </c>
      <c r="J710" s="388"/>
      <c r="K710" s="451" t="str">
        <f>IFERROR(VLOOKUP($J710,[14]LSIns!$B$5:$C$45,2,FALSE),"")</f>
        <v/>
      </c>
      <c r="L710" s="543"/>
      <c r="M710" s="475" t="str">
        <f>IFERROR(VLOOKUP($L710,Insumos!$D$2:$G$518,2,FALSE),"")</f>
        <v/>
      </c>
      <c r="N710" s="545"/>
      <c r="O710" s="476" t="str">
        <f>IFERROR(VLOOKUP($L710,Insumos!$D$2:$G$518,3,FALSE),"")</f>
        <v/>
      </c>
      <c r="P710" s="476" t="e">
        <f>+Tabla1[[#This Row],[Precio Unitario]]*Tabla1[[#This Row],[Cantidad de Insumos]]</f>
        <v>#VALUE!</v>
      </c>
      <c r="Q710" s="476" t="str">
        <f>IFERROR(VLOOKUP($L710,Insumos!$D$2:$G$518,4,FALSE),"")</f>
        <v/>
      </c>
      <c r="R710" s="475"/>
    </row>
    <row r="711" spans="2:18" x14ac:dyDescent="0.25">
      <c r="B711" s="477" t="str">
        <f>IF(Tabla1[[#This Row],[Código_Actividad]]="","",CONCATENATE(Tabla1[[#This Row],[POA]],".",Tabla1[[#This Row],[SRS]],".",Tabla1[[#This Row],[AREA]],".",Tabla1[[#This Row],[TIPO]]))</f>
        <v/>
      </c>
      <c r="C711" s="477" t="str">
        <f>IF(Tabla1[[#This Row],[Código_Actividad]]="","",'Formulario PPGR1'!#REF!)</f>
        <v/>
      </c>
      <c r="D711" s="477" t="str">
        <f>IF(Tabla1[[#This Row],[Código_Actividad]]="","",'Formulario PPGR1'!#REF!)</f>
        <v/>
      </c>
      <c r="E711" s="477" t="str">
        <f>IF(Tabla1[[#This Row],[Código_Actividad]]="","",'Formulario PPGR1'!#REF!)</f>
        <v/>
      </c>
      <c r="F711" s="477" t="str">
        <f>IF(Tabla1[[#This Row],[Código_Actividad]]="","",'Formulario PPGR1'!#REF!)</f>
        <v/>
      </c>
      <c r="G711" s="386"/>
      <c r="H711" s="418" t="str">
        <f>IFERROR(VLOOKUP(Tabla1[[#This Row],[Código_Actividad]],'Formulario PPGR2'!$H$7:$I$1048576,2,FALSE),"")</f>
        <v/>
      </c>
      <c r="I711" s="453" t="str">
        <f>IFERROR(VLOOKUP([14]!Tabla1[[#This Row],[Código_Actividad]],[14]!Tabla2[[Código]:[Total de Acciones ]],15,FALSE),"")</f>
        <v/>
      </c>
      <c r="J711" s="388"/>
      <c r="K711" s="451" t="str">
        <f>IFERROR(VLOOKUP($J711,[14]LSIns!$B$5:$C$45,2,FALSE),"")</f>
        <v/>
      </c>
      <c r="L711" s="543"/>
      <c r="M711" s="475" t="str">
        <f>IFERROR(VLOOKUP($L711,Insumos!$D$2:$G$518,2,FALSE),"")</f>
        <v/>
      </c>
      <c r="N711" s="545"/>
      <c r="O711" s="476" t="str">
        <f>IFERROR(VLOOKUP($L711,Insumos!$D$2:$G$518,3,FALSE),"")</f>
        <v/>
      </c>
      <c r="P711" s="476" t="e">
        <f>+Tabla1[[#This Row],[Precio Unitario]]*Tabla1[[#This Row],[Cantidad de Insumos]]</f>
        <v>#VALUE!</v>
      </c>
      <c r="Q711" s="476" t="str">
        <f>IFERROR(VLOOKUP($L711,Insumos!$D$2:$G$518,4,FALSE),"")</f>
        <v/>
      </c>
      <c r="R711" s="475"/>
    </row>
    <row r="712" spans="2:18" x14ac:dyDescent="0.25">
      <c r="B712" s="477" t="str">
        <f>IF(Tabla1[[#This Row],[Código_Actividad]]="","",CONCATENATE(Tabla1[[#This Row],[POA]],".",Tabla1[[#This Row],[SRS]],".",Tabla1[[#This Row],[AREA]],".",Tabla1[[#This Row],[TIPO]]))</f>
        <v/>
      </c>
      <c r="C712" s="477" t="str">
        <f>IF(Tabla1[[#This Row],[Código_Actividad]]="","",'Formulario PPGR1'!#REF!)</f>
        <v/>
      </c>
      <c r="D712" s="477" t="str">
        <f>IF(Tabla1[[#This Row],[Código_Actividad]]="","",'Formulario PPGR1'!#REF!)</f>
        <v/>
      </c>
      <c r="E712" s="477" t="str">
        <f>IF(Tabla1[[#This Row],[Código_Actividad]]="","",'Formulario PPGR1'!#REF!)</f>
        <v/>
      </c>
      <c r="F712" s="477" t="str">
        <f>IF(Tabla1[[#This Row],[Código_Actividad]]="","",'Formulario PPGR1'!#REF!)</f>
        <v/>
      </c>
      <c r="G712" s="386"/>
      <c r="H712" s="418" t="str">
        <f>IFERROR(VLOOKUP(Tabla1[[#This Row],[Código_Actividad]],'Formulario PPGR2'!$H$7:$I$1048576,2,FALSE),"")</f>
        <v/>
      </c>
      <c r="I712" s="453" t="str">
        <f>IFERROR(VLOOKUP([15]!Tabla1[[#This Row],[Código_Actividad]],[15]!Tabla2[[Código]:[Total de Acciones ]],15,FALSE),"")</f>
        <v/>
      </c>
      <c r="J712" s="388"/>
      <c r="K712" s="451" t="str">
        <f>IFERROR(VLOOKUP($J712,[15]LSIns!$B$5:$C$45,2,FALSE),"")</f>
        <v/>
      </c>
      <c r="L712" s="543"/>
      <c r="M712" s="475" t="str">
        <f>IFERROR(VLOOKUP($L712,Insumos!$D$2:$G$518,2,FALSE),"")</f>
        <v/>
      </c>
      <c r="N712" s="545"/>
      <c r="O712" s="476" t="str">
        <f>IFERROR(VLOOKUP($L712,Insumos!$D$2:$G$518,3,FALSE),"")</f>
        <v/>
      </c>
      <c r="P712" s="476" t="e">
        <f>+Tabla1[[#This Row],[Precio Unitario]]*Tabla1[[#This Row],[Cantidad de Insumos]]</f>
        <v>#VALUE!</v>
      </c>
      <c r="Q712" s="476" t="str">
        <f>IFERROR(VLOOKUP($L712,Insumos!$D$2:$G$518,4,FALSE),"")</f>
        <v/>
      </c>
      <c r="R712" s="475"/>
    </row>
    <row r="713" spans="2:18" x14ac:dyDescent="0.25">
      <c r="B713" s="477" t="str">
        <f>IF(Tabla1[[#This Row],[Código_Actividad]]="","",CONCATENATE(Tabla1[[#This Row],[POA]],".",Tabla1[[#This Row],[SRS]],".",Tabla1[[#This Row],[AREA]],".",Tabla1[[#This Row],[TIPO]]))</f>
        <v/>
      </c>
      <c r="C713" s="477" t="str">
        <f>IF(Tabla1[[#This Row],[Código_Actividad]]="","",'Formulario PPGR1'!#REF!)</f>
        <v/>
      </c>
      <c r="D713" s="477" t="str">
        <f>IF(Tabla1[[#This Row],[Código_Actividad]]="","",'Formulario PPGR1'!#REF!)</f>
        <v/>
      </c>
      <c r="E713" s="477" t="str">
        <f>IF(Tabla1[[#This Row],[Código_Actividad]]="","",'Formulario PPGR1'!#REF!)</f>
        <v/>
      </c>
      <c r="F713" s="477" t="str">
        <f>IF(Tabla1[[#This Row],[Código_Actividad]]="","",'Formulario PPGR1'!#REF!)</f>
        <v/>
      </c>
      <c r="G713" s="386"/>
      <c r="H713" s="418" t="str">
        <f>IFERROR(VLOOKUP(Tabla1[[#This Row],[Código_Actividad]],'Formulario PPGR2'!$H$7:$I$1048576,2,FALSE),"")</f>
        <v/>
      </c>
      <c r="I713" s="453" t="str">
        <f>IFERROR(VLOOKUP([15]!Tabla1[[#This Row],[Código_Actividad]],[15]!Tabla2[[Código]:[Total de Acciones ]],15,FALSE),"")</f>
        <v/>
      </c>
      <c r="J713" s="388"/>
      <c r="K713" s="451" t="str">
        <f>IFERROR(VLOOKUP($J713,[15]LSIns!$B$5:$C$45,2,FALSE),"")</f>
        <v/>
      </c>
      <c r="L713" s="543"/>
      <c r="M713" s="475" t="str">
        <f>IFERROR(VLOOKUP($L713,Insumos!$D$2:$G$518,2,FALSE),"")</f>
        <v/>
      </c>
      <c r="N713" s="545"/>
      <c r="O713" s="476" t="str">
        <f>IFERROR(VLOOKUP($L713,Insumos!$D$2:$G$518,3,FALSE),"")</f>
        <v/>
      </c>
      <c r="P713" s="476" t="e">
        <f>+Tabla1[[#This Row],[Precio Unitario]]*Tabla1[[#This Row],[Cantidad de Insumos]]</f>
        <v>#VALUE!</v>
      </c>
      <c r="Q713" s="476" t="str">
        <f>IFERROR(VLOOKUP($L713,Insumos!$D$2:$G$518,4,FALSE),"")</f>
        <v/>
      </c>
      <c r="R713" s="475"/>
    </row>
    <row r="714" spans="2:18" x14ac:dyDescent="0.25">
      <c r="B714" s="477" t="str">
        <f>IF(Tabla1[[#This Row],[Código_Actividad]]="","",CONCATENATE(Tabla1[[#This Row],[POA]],".",Tabla1[[#This Row],[SRS]],".",Tabla1[[#This Row],[AREA]],".",Tabla1[[#This Row],[TIPO]]))</f>
        <v/>
      </c>
      <c r="C714" s="477" t="str">
        <f>IF(Tabla1[[#This Row],[Código_Actividad]]="","",'Formulario PPGR1'!#REF!)</f>
        <v/>
      </c>
      <c r="D714" s="477" t="str">
        <f>IF(Tabla1[[#This Row],[Código_Actividad]]="","",'Formulario PPGR1'!#REF!)</f>
        <v/>
      </c>
      <c r="E714" s="477" t="str">
        <f>IF(Tabla1[[#This Row],[Código_Actividad]]="","",'Formulario PPGR1'!#REF!)</f>
        <v/>
      </c>
      <c r="F714" s="477" t="str">
        <f>IF(Tabla1[[#This Row],[Código_Actividad]]="","",'Formulario PPGR1'!#REF!)</f>
        <v/>
      </c>
      <c r="G714" s="386"/>
      <c r="H714" s="418" t="str">
        <f>IFERROR(VLOOKUP(Tabla1[[#This Row],[Código_Actividad]],'Formulario PPGR2'!$H$7:$I$1048576,2,FALSE),"")</f>
        <v/>
      </c>
      <c r="I714" s="453" t="str">
        <f>IFERROR(VLOOKUP([15]!Tabla1[[#This Row],[Código_Actividad]],[15]!Tabla2[[Código]:[Total de Acciones ]],15,FALSE),"")</f>
        <v/>
      </c>
      <c r="J714" s="388"/>
      <c r="K714" s="451" t="str">
        <f>IFERROR(VLOOKUP($J714,[15]LSIns!$B$5:$C$45,2,FALSE),"")</f>
        <v/>
      </c>
      <c r="L714" s="543"/>
      <c r="M714" s="475" t="str">
        <f>IFERROR(VLOOKUP($L714,Insumos!$D$2:$G$518,2,FALSE),"")</f>
        <v/>
      </c>
      <c r="N714" s="545"/>
      <c r="O714" s="476" t="str">
        <f>IFERROR(VLOOKUP($L714,Insumos!$D$2:$G$518,3,FALSE),"")</f>
        <v/>
      </c>
      <c r="P714" s="476" t="e">
        <f>+Tabla1[[#This Row],[Precio Unitario]]*Tabla1[[#This Row],[Cantidad de Insumos]]</f>
        <v>#VALUE!</v>
      </c>
      <c r="Q714" s="476" t="str">
        <f>IFERROR(VLOOKUP($L714,Insumos!$D$2:$G$518,4,FALSE),"")</f>
        <v/>
      </c>
      <c r="R714" s="475"/>
    </row>
    <row r="715" spans="2:18" x14ac:dyDescent="0.25">
      <c r="B715" s="477" t="str">
        <f>IF(Tabla1[[#This Row],[Código_Actividad]]="","",CONCATENATE(Tabla1[[#This Row],[POA]],".",Tabla1[[#This Row],[SRS]],".",Tabla1[[#This Row],[AREA]],".",Tabla1[[#This Row],[TIPO]]))</f>
        <v/>
      </c>
      <c r="C715" s="477" t="str">
        <f>IF(Tabla1[[#This Row],[Código_Actividad]]="","",'Formulario PPGR1'!#REF!)</f>
        <v/>
      </c>
      <c r="D715" s="477" t="str">
        <f>IF(Tabla1[[#This Row],[Código_Actividad]]="","",'Formulario PPGR1'!#REF!)</f>
        <v/>
      </c>
      <c r="E715" s="477" t="str">
        <f>IF(Tabla1[[#This Row],[Código_Actividad]]="","",'Formulario PPGR1'!#REF!)</f>
        <v/>
      </c>
      <c r="F715" s="477" t="str">
        <f>IF(Tabla1[[#This Row],[Código_Actividad]]="","",'Formulario PPGR1'!#REF!)</f>
        <v/>
      </c>
      <c r="G715" s="386"/>
      <c r="H715" s="418" t="str">
        <f>IFERROR(VLOOKUP(Tabla1[[#This Row],[Código_Actividad]],'Formulario PPGR2'!$H$7:$I$1048576,2,FALSE),"")</f>
        <v/>
      </c>
      <c r="I715" s="453" t="str">
        <f>IFERROR(VLOOKUP([16]!Tabla1[[#This Row],[Código_Actividad]],[16]!Tabla2[[Código]:[Total de Acciones ]],15,FALSE),"")</f>
        <v/>
      </c>
      <c r="J715" s="388"/>
      <c r="K715" s="451" t="str">
        <f>IFERROR(VLOOKUP($J715,[16]LSIns!$B$5:$C$45,2,FALSE),"")</f>
        <v/>
      </c>
      <c r="L715" s="543"/>
      <c r="M715" s="475" t="str">
        <f>IFERROR(VLOOKUP($L715,Insumos!$D$2:$G$518,2,FALSE),"")</f>
        <v/>
      </c>
      <c r="N715" s="545"/>
      <c r="O715" s="476" t="str">
        <f>IFERROR(VLOOKUP($L715,Insumos!$D$2:$G$518,3,FALSE),"")</f>
        <v/>
      </c>
      <c r="P715" s="476" t="e">
        <f>+Tabla1[[#This Row],[Precio Unitario]]*Tabla1[[#This Row],[Cantidad de Insumos]]</f>
        <v>#VALUE!</v>
      </c>
      <c r="Q715" s="476" t="str">
        <f>IFERROR(VLOOKUP($L715,Insumos!$D$2:$G$518,4,FALSE),"")</f>
        <v/>
      </c>
      <c r="R715" s="475"/>
    </row>
    <row r="716" spans="2:18" x14ac:dyDescent="0.25">
      <c r="B716" s="477" t="str">
        <f>IF(Tabla1[[#This Row],[Código_Actividad]]="","",CONCATENATE(Tabla1[[#This Row],[POA]],".",Tabla1[[#This Row],[SRS]],".",Tabla1[[#This Row],[AREA]],".",Tabla1[[#This Row],[TIPO]]))</f>
        <v/>
      </c>
      <c r="C716" s="477" t="str">
        <f>IF(Tabla1[[#This Row],[Código_Actividad]]="","",'Formulario PPGR1'!#REF!)</f>
        <v/>
      </c>
      <c r="D716" s="477" t="str">
        <f>IF(Tabla1[[#This Row],[Código_Actividad]]="","",'Formulario PPGR1'!#REF!)</f>
        <v/>
      </c>
      <c r="E716" s="477" t="str">
        <f>IF(Tabla1[[#This Row],[Código_Actividad]]="","",'Formulario PPGR1'!#REF!)</f>
        <v/>
      </c>
      <c r="F716" s="477" t="str">
        <f>IF(Tabla1[[#This Row],[Código_Actividad]]="","",'Formulario PPGR1'!#REF!)</f>
        <v/>
      </c>
      <c r="G716" s="386"/>
      <c r="H716" s="418" t="str">
        <f>IFERROR(VLOOKUP(Tabla1[[#This Row],[Código_Actividad]],'Formulario PPGR2'!$H$7:$I$1048576,2,FALSE),"")</f>
        <v/>
      </c>
      <c r="I716" s="453" t="str">
        <f>IFERROR(VLOOKUP([16]!Tabla1[[#This Row],[Código_Actividad]],[16]!Tabla2[[Código]:[Total de Acciones ]],15,FALSE),"")</f>
        <v/>
      </c>
      <c r="J716" s="388"/>
      <c r="K716" s="451" t="str">
        <f>IFERROR(VLOOKUP($J716,[16]LSIns!$B$5:$C$45,2,FALSE),"")</f>
        <v/>
      </c>
      <c r="L716" s="543"/>
      <c r="M716" s="475" t="str">
        <f>IFERROR(VLOOKUP($L716,Insumos!$D$2:$G$518,2,FALSE),"")</f>
        <v/>
      </c>
      <c r="N716" s="545"/>
      <c r="O716" s="476" t="str">
        <f>IFERROR(VLOOKUP($L716,Insumos!$D$2:$G$518,3,FALSE),"")</f>
        <v/>
      </c>
      <c r="P716" s="476" t="e">
        <f>+Tabla1[[#This Row],[Precio Unitario]]*Tabla1[[#This Row],[Cantidad de Insumos]]</f>
        <v>#VALUE!</v>
      </c>
      <c r="Q716" s="476" t="str">
        <f>IFERROR(VLOOKUP($L716,Insumos!$D$2:$G$518,4,FALSE),"")</f>
        <v/>
      </c>
      <c r="R716" s="475"/>
    </row>
    <row r="717" spans="2:18" x14ac:dyDescent="0.25">
      <c r="B717" s="477" t="str">
        <f>IF(Tabla1[[#This Row],[Código_Actividad]]="","",CONCATENATE(Tabla1[[#This Row],[POA]],".",Tabla1[[#This Row],[SRS]],".",Tabla1[[#This Row],[AREA]],".",Tabla1[[#This Row],[TIPO]]))</f>
        <v/>
      </c>
      <c r="C717" s="477" t="str">
        <f>IF(Tabla1[[#This Row],[Código_Actividad]]="","",'Formulario PPGR1'!#REF!)</f>
        <v/>
      </c>
      <c r="D717" s="477" t="str">
        <f>IF(Tabla1[[#This Row],[Código_Actividad]]="","",'Formulario PPGR1'!#REF!)</f>
        <v/>
      </c>
      <c r="E717" s="477" t="str">
        <f>IF(Tabla1[[#This Row],[Código_Actividad]]="","",'Formulario PPGR1'!#REF!)</f>
        <v/>
      </c>
      <c r="F717" s="477" t="str">
        <f>IF(Tabla1[[#This Row],[Código_Actividad]]="","",'Formulario PPGR1'!#REF!)</f>
        <v/>
      </c>
      <c r="G717" s="386"/>
      <c r="H717" s="418" t="str">
        <f>IFERROR(VLOOKUP(Tabla1[[#This Row],[Código_Actividad]],'Formulario PPGR2'!$H$7:$I$1048576,2,FALSE),"")</f>
        <v/>
      </c>
      <c r="I717" s="453" t="str">
        <f>IFERROR(VLOOKUP([16]!Tabla1[[#This Row],[Código_Actividad]],[16]!Tabla2[[Código]:[Total de Acciones ]],15,FALSE),"")</f>
        <v/>
      </c>
      <c r="J717" s="388"/>
      <c r="K717" s="451" t="str">
        <f>IFERROR(VLOOKUP($J717,[16]LSIns!$B$5:$C$45,2,FALSE),"")</f>
        <v/>
      </c>
      <c r="L717" s="543"/>
      <c r="M717" s="475" t="str">
        <f>IFERROR(VLOOKUP($L717,Insumos!$D$2:$G$518,2,FALSE),"")</f>
        <v/>
      </c>
      <c r="N717" s="545"/>
      <c r="O717" s="476" t="str">
        <f>IFERROR(VLOOKUP($L717,Insumos!$D$2:$G$518,3,FALSE),"")</f>
        <v/>
      </c>
      <c r="P717" s="476" t="e">
        <f>+Tabla1[[#This Row],[Precio Unitario]]*Tabla1[[#This Row],[Cantidad de Insumos]]</f>
        <v>#VALUE!</v>
      </c>
      <c r="Q717" s="476" t="str">
        <f>IFERROR(VLOOKUP($L717,Insumos!$D$2:$G$518,4,FALSE),"")</f>
        <v/>
      </c>
      <c r="R717" s="475"/>
    </row>
    <row r="718" spans="2:18" x14ac:dyDescent="0.25">
      <c r="B718" s="477" t="str">
        <f>IF(Tabla1[[#This Row],[Código_Actividad]]="","",CONCATENATE(Tabla1[[#This Row],[POA]],".",Tabla1[[#This Row],[SRS]],".",Tabla1[[#This Row],[AREA]],".",Tabla1[[#This Row],[TIPO]]))</f>
        <v/>
      </c>
      <c r="C718" s="477" t="str">
        <f>IF(Tabla1[[#This Row],[Código_Actividad]]="","",'Formulario PPGR1'!#REF!)</f>
        <v/>
      </c>
      <c r="D718" s="477" t="str">
        <f>IF(Tabla1[[#This Row],[Código_Actividad]]="","",'Formulario PPGR1'!#REF!)</f>
        <v/>
      </c>
      <c r="E718" s="477" t="str">
        <f>IF(Tabla1[[#This Row],[Código_Actividad]]="","",'Formulario PPGR1'!#REF!)</f>
        <v/>
      </c>
      <c r="F718" s="477" t="str">
        <f>IF(Tabla1[[#This Row],[Código_Actividad]]="","",'Formulario PPGR1'!#REF!)</f>
        <v/>
      </c>
      <c r="G718" s="386"/>
      <c r="H718" s="418" t="str">
        <f>IFERROR(VLOOKUP(Tabla1[[#This Row],[Código_Actividad]],'Formulario PPGR2'!$H$7:$I$1048576,2,FALSE),"")</f>
        <v/>
      </c>
      <c r="I718" s="453" t="str">
        <f>IFERROR(VLOOKUP([16]!Tabla1[[#This Row],[Código_Actividad]],[16]!Tabla2[[Código]:[Total de Acciones ]],15,FALSE),"")</f>
        <v/>
      </c>
      <c r="J718" s="388"/>
      <c r="K718" s="451" t="str">
        <f>IFERROR(VLOOKUP($J718,[16]LSIns!$B$5:$C$45,2,FALSE),"")</f>
        <v/>
      </c>
      <c r="L718" s="543"/>
      <c r="M718" s="475" t="str">
        <f>IFERROR(VLOOKUP($L718,Insumos!$D$2:$G$518,2,FALSE),"")</f>
        <v/>
      </c>
      <c r="N718" s="545"/>
      <c r="O718" s="476" t="str">
        <f>IFERROR(VLOOKUP($L718,Insumos!$D$2:$G$518,3,FALSE),"")</f>
        <v/>
      </c>
      <c r="P718" s="476" t="e">
        <f>+Tabla1[[#This Row],[Precio Unitario]]*Tabla1[[#This Row],[Cantidad de Insumos]]</f>
        <v>#VALUE!</v>
      </c>
      <c r="Q718" s="476" t="str">
        <f>IFERROR(VLOOKUP($L718,Insumos!$D$2:$G$518,4,FALSE),"")</f>
        <v/>
      </c>
      <c r="R718" s="475"/>
    </row>
    <row r="719" spans="2:18" x14ac:dyDescent="0.25">
      <c r="B719" s="477" t="str">
        <f>IF(Tabla1[[#This Row],[Código_Actividad]]="","",CONCATENATE(Tabla1[[#This Row],[POA]],".",Tabla1[[#This Row],[SRS]],".",Tabla1[[#This Row],[AREA]],".",Tabla1[[#This Row],[TIPO]]))</f>
        <v/>
      </c>
      <c r="C719" s="477" t="str">
        <f>IF(Tabla1[[#This Row],[Código_Actividad]]="","",'Formulario PPGR1'!#REF!)</f>
        <v/>
      </c>
      <c r="D719" s="477" t="str">
        <f>IF(Tabla1[[#This Row],[Código_Actividad]]="","",'Formulario PPGR1'!#REF!)</f>
        <v/>
      </c>
      <c r="E719" s="477" t="str">
        <f>IF(Tabla1[[#This Row],[Código_Actividad]]="","",'Formulario PPGR1'!#REF!)</f>
        <v/>
      </c>
      <c r="F719" s="477" t="str">
        <f>IF(Tabla1[[#This Row],[Código_Actividad]]="","",'Formulario PPGR1'!#REF!)</f>
        <v/>
      </c>
      <c r="G719" s="386"/>
      <c r="H719" s="418" t="str">
        <f>IFERROR(VLOOKUP(Tabla1[[#This Row],[Código_Actividad]],'Formulario PPGR2'!$H$7:$I$1048576,2,FALSE),"")</f>
        <v/>
      </c>
      <c r="I719" s="453" t="str">
        <f>IFERROR(VLOOKUP([16]!Tabla1[[#This Row],[Código_Actividad]],[16]!Tabla2[[Código]:[Total de Acciones ]],15,FALSE),"")</f>
        <v/>
      </c>
      <c r="J719" s="388"/>
      <c r="K719" s="451" t="str">
        <f>IFERROR(VLOOKUP($J719,[16]LSIns!$B$5:$C$45,2,FALSE),"")</f>
        <v/>
      </c>
      <c r="L719" s="543"/>
      <c r="M719" s="475" t="str">
        <f>IFERROR(VLOOKUP($L719,Insumos!$D$2:$G$518,2,FALSE),"")</f>
        <v/>
      </c>
      <c r="N719" s="545"/>
      <c r="O719" s="476" t="str">
        <f>IFERROR(VLOOKUP($L719,Insumos!$D$2:$G$518,3,FALSE),"")</f>
        <v/>
      </c>
      <c r="P719" s="476" t="e">
        <f>+Tabla1[[#This Row],[Precio Unitario]]*Tabla1[[#This Row],[Cantidad de Insumos]]</f>
        <v>#VALUE!</v>
      </c>
      <c r="Q719" s="476" t="str">
        <f>IFERROR(VLOOKUP($L719,Insumos!$D$2:$G$518,4,FALSE),"")</f>
        <v/>
      </c>
      <c r="R719" s="475"/>
    </row>
    <row r="720" spans="2:18" x14ac:dyDescent="0.25">
      <c r="B720" s="477" t="str">
        <f>IF(Tabla1[[#This Row],[Código_Actividad]]="","",CONCATENATE(Tabla1[[#This Row],[POA]],".",Tabla1[[#This Row],[SRS]],".",Tabla1[[#This Row],[AREA]],".",Tabla1[[#This Row],[TIPO]]))</f>
        <v/>
      </c>
      <c r="C720" s="477" t="str">
        <f>IF(Tabla1[[#This Row],[Código_Actividad]]="","",'Formulario PPGR1'!#REF!)</f>
        <v/>
      </c>
      <c r="D720" s="477" t="str">
        <f>IF(Tabla1[[#This Row],[Código_Actividad]]="","",'Formulario PPGR1'!#REF!)</f>
        <v/>
      </c>
      <c r="E720" s="477" t="str">
        <f>IF(Tabla1[[#This Row],[Código_Actividad]]="","",'Formulario PPGR1'!#REF!)</f>
        <v/>
      </c>
      <c r="F720" s="477" t="str">
        <f>IF(Tabla1[[#This Row],[Código_Actividad]]="","",'Formulario PPGR1'!#REF!)</f>
        <v/>
      </c>
      <c r="G720" s="386"/>
      <c r="H720" s="418" t="str">
        <f>IFERROR(VLOOKUP(Tabla1[[#This Row],[Código_Actividad]],'Formulario PPGR2'!$H$7:$I$1048576,2,FALSE),"")</f>
        <v/>
      </c>
      <c r="I720" s="453" t="str">
        <f>IFERROR(VLOOKUP([16]!Tabla1[[#This Row],[Código_Actividad]],[16]!Tabla2[[Código]:[Total de Acciones ]],15,FALSE),"")</f>
        <v/>
      </c>
      <c r="J720" s="388"/>
      <c r="K720" s="451" t="str">
        <f>IFERROR(VLOOKUP($J720,[16]LSIns!$B$5:$C$45,2,FALSE),"")</f>
        <v/>
      </c>
      <c r="L720" s="543"/>
      <c r="M720" s="475" t="str">
        <f>IFERROR(VLOOKUP($L720,Insumos!$D$2:$G$518,2,FALSE),"")</f>
        <v/>
      </c>
      <c r="N720" s="545"/>
      <c r="O720" s="476" t="str">
        <f>IFERROR(VLOOKUP($L720,Insumos!$D$2:$G$518,3,FALSE),"")</f>
        <v/>
      </c>
      <c r="P720" s="476" t="e">
        <f>+Tabla1[[#This Row],[Precio Unitario]]*Tabla1[[#This Row],[Cantidad de Insumos]]</f>
        <v>#VALUE!</v>
      </c>
      <c r="Q720" s="476" t="str">
        <f>IFERROR(VLOOKUP($L720,Insumos!$D$2:$G$518,4,FALSE),"")</f>
        <v/>
      </c>
      <c r="R720" s="475"/>
    </row>
    <row r="721" spans="2:18" x14ac:dyDescent="0.25">
      <c r="B721" s="477" t="str">
        <f>IF(Tabla1[[#This Row],[Código_Actividad]]="","",CONCATENATE(Tabla1[[#This Row],[POA]],".",Tabla1[[#This Row],[SRS]],".",Tabla1[[#This Row],[AREA]],".",Tabla1[[#This Row],[TIPO]]))</f>
        <v/>
      </c>
      <c r="C721" s="477" t="str">
        <f>IF(Tabla1[[#This Row],[Código_Actividad]]="","",'Formulario PPGR1'!#REF!)</f>
        <v/>
      </c>
      <c r="D721" s="477" t="str">
        <f>IF(Tabla1[[#This Row],[Código_Actividad]]="","",'Formulario PPGR1'!#REF!)</f>
        <v/>
      </c>
      <c r="E721" s="477" t="str">
        <f>IF(Tabla1[[#This Row],[Código_Actividad]]="","",'Formulario PPGR1'!#REF!)</f>
        <v/>
      </c>
      <c r="F721" s="477" t="str">
        <f>IF(Tabla1[[#This Row],[Código_Actividad]]="","",'Formulario PPGR1'!#REF!)</f>
        <v/>
      </c>
      <c r="G721" s="386"/>
      <c r="H721" s="418" t="str">
        <f>IFERROR(VLOOKUP(Tabla1[[#This Row],[Código_Actividad]],'Formulario PPGR2'!$H$7:$I$1048576,2,FALSE),"")</f>
        <v/>
      </c>
      <c r="I721" s="453" t="str">
        <f>IFERROR(VLOOKUP([16]!Tabla1[[#This Row],[Código_Actividad]],[16]!Tabla2[[Código]:[Total de Acciones ]],15,FALSE),"")</f>
        <v/>
      </c>
      <c r="J721" s="388"/>
      <c r="K721" s="451" t="str">
        <f>IFERROR(VLOOKUP($J721,[16]LSIns!$B$5:$C$45,2,FALSE),"")</f>
        <v/>
      </c>
      <c r="L721" s="543"/>
      <c r="M721" s="475" t="str">
        <f>IFERROR(VLOOKUP($L721,Insumos!$D$2:$G$518,2,FALSE),"")</f>
        <v/>
      </c>
      <c r="N721" s="545"/>
      <c r="O721" s="476" t="str">
        <f>IFERROR(VLOOKUP($L721,Insumos!$D$2:$G$518,3,FALSE),"")</f>
        <v/>
      </c>
      <c r="P721" s="476" t="e">
        <f>+Tabla1[[#This Row],[Precio Unitario]]*Tabla1[[#This Row],[Cantidad de Insumos]]</f>
        <v>#VALUE!</v>
      </c>
      <c r="Q721" s="476" t="str">
        <f>IFERROR(VLOOKUP($L721,Insumos!$D$2:$G$518,4,FALSE),"")</f>
        <v/>
      </c>
      <c r="R721" s="475"/>
    </row>
    <row r="722" spans="2:18" x14ac:dyDescent="0.25">
      <c r="B722" s="477" t="str">
        <f>IF(Tabla1[[#This Row],[Código_Actividad]]="","",CONCATENATE(Tabla1[[#This Row],[POA]],".",Tabla1[[#This Row],[SRS]],".",Tabla1[[#This Row],[AREA]],".",Tabla1[[#This Row],[TIPO]]))</f>
        <v/>
      </c>
      <c r="C722" s="477" t="str">
        <f>IF(Tabla1[[#This Row],[Código_Actividad]]="","",'Formulario PPGR1'!#REF!)</f>
        <v/>
      </c>
      <c r="D722" s="477" t="str">
        <f>IF(Tabla1[[#This Row],[Código_Actividad]]="","",'Formulario PPGR1'!#REF!)</f>
        <v/>
      </c>
      <c r="E722" s="477" t="str">
        <f>IF(Tabla1[[#This Row],[Código_Actividad]]="","",'Formulario PPGR1'!#REF!)</f>
        <v/>
      </c>
      <c r="F722" s="477" t="str">
        <f>IF(Tabla1[[#This Row],[Código_Actividad]]="","",'Formulario PPGR1'!#REF!)</f>
        <v/>
      </c>
      <c r="G722" s="386"/>
      <c r="H722" s="418" t="str">
        <f>IFERROR(VLOOKUP(Tabla1[[#This Row],[Código_Actividad]],'Formulario PPGR2'!$H$7:$I$1048576,2,FALSE),"")</f>
        <v/>
      </c>
      <c r="I722" s="453" t="str">
        <f>IFERROR(VLOOKUP([16]!Tabla1[[#This Row],[Código_Actividad]],[16]!Tabla2[[Código]:[Total de Acciones ]],15,FALSE),"")</f>
        <v/>
      </c>
      <c r="J722" s="388"/>
      <c r="K722" s="451" t="str">
        <f>IFERROR(VLOOKUP($J722,[16]LSIns!$B$5:$C$45,2,FALSE),"")</f>
        <v/>
      </c>
      <c r="L722" s="543"/>
      <c r="M722" s="475" t="str">
        <f>IFERROR(VLOOKUP($L722,Insumos!$D$2:$G$518,2,FALSE),"")</f>
        <v/>
      </c>
      <c r="N722" s="545"/>
      <c r="O722" s="476" t="str">
        <f>IFERROR(VLOOKUP($L722,Insumos!$D$2:$G$518,3,FALSE),"")</f>
        <v/>
      </c>
      <c r="P722" s="476" t="e">
        <f>+Tabla1[[#This Row],[Precio Unitario]]*Tabla1[[#This Row],[Cantidad de Insumos]]</f>
        <v>#VALUE!</v>
      </c>
      <c r="Q722" s="476" t="str">
        <f>IFERROR(VLOOKUP($L722,Insumos!$D$2:$G$518,4,FALSE),"")</f>
        <v/>
      </c>
      <c r="R722" s="475"/>
    </row>
    <row r="723" spans="2:18" x14ac:dyDescent="0.25">
      <c r="B723" s="477" t="str">
        <f>IF(Tabla1[[#This Row],[Código_Actividad]]="","",CONCATENATE(Tabla1[[#This Row],[POA]],".",Tabla1[[#This Row],[SRS]],".",Tabla1[[#This Row],[AREA]],".",Tabla1[[#This Row],[TIPO]]))</f>
        <v/>
      </c>
      <c r="C723" s="477" t="str">
        <f>IF(Tabla1[[#This Row],[Código_Actividad]]="","",'Formulario PPGR1'!#REF!)</f>
        <v/>
      </c>
      <c r="D723" s="477" t="str">
        <f>IF(Tabla1[[#This Row],[Código_Actividad]]="","",'Formulario PPGR1'!#REF!)</f>
        <v/>
      </c>
      <c r="E723" s="477" t="str">
        <f>IF(Tabla1[[#This Row],[Código_Actividad]]="","",'Formulario PPGR1'!#REF!)</f>
        <v/>
      </c>
      <c r="F723" s="477" t="str">
        <f>IF(Tabla1[[#This Row],[Código_Actividad]]="","",'Formulario PPGR1'!#REF!)</f>
        <v/>
      </c>
      <c r="G723" s="386"/>
      <c r="H723" s="418" t="str">
        <f>IFERROR(VLOOKUP(Tabla1[[#This Row],[Código_Actividad]],'Formulario PPGR2'!$H$7:$I$1048576,2,FALSE),"")</f>
        <v/>
      </c>
      <c r="I723" s="453" t="str">
        <f>IFERROR(VLOOKUP([16]!Tabla1[[#This Row],[Código_Actividad]],[16]!Tabla2[[Código]:[Total de Acciones ]],15,FALSE),"")</f>
        <v/>
      </c>
      <c r="J723" s="388"/>
      <c r="K723" s="451" t="str">
        <f>IFERROR(VLOOKUP($J723,[16]LSIns!$B$5:$C$45,2,FALSE),"")</f>
        <v/>
      </c>
      <c r="L723" s="543"/>
      <c r="M723" s="475" t="str">
        <f>IFERROR(VLOOKUP($L723,Insumos!$D$2:$G$518,2,FALSE),"")</f>
        <v/>
      </c>
      <c r="N723" s="545"/>
      <c r="O723" s="476" t="str">
        <f>IFERROR(VLOOKUP($L723,Insumos!$D$2:$G$518,3,FALSE),"")</f>
        <v/>
      </c>
      <c r="P723" s="476" t="e">
        <f>+Tabla1[[#This Row],[Precio Unitario]]*Tabla1[[#This Row],[Cantidad de Insumos]]</f>
        <v>#VALUE!</v>
      </c>
      <c r="Q723" s="476" t="str">
        <f>IFERROR(VLOOKUP($L723,Insumos!$D$2:$G$518,4,FALSE),"")</f>
        <v/>
      </c>
      <c r="R723" s="475"/>
    </row>
    <row r="724" spans="2:18" x14ac:dyDescent="0.25">
      <c r="B724" s="477" t="str">
        <f>IF(Tabla1[[#This Row],[Código_Actividad]]="","",CONCATENATE(Tabla1[[#This Row],[POA]],".",Tabla1[[#This Row],[SRS]],".",Tabla1[[#This Row],[AREA]],".",Tabla1[[#This Row],[TIPO]]))</f>
        <v/>
      </c>
      <c r="C724" s="477" t="str">
        <f>IF(Tabla1[[#This Row],[Código_Actividad]]="","",'Formulario PPGR1'!#REF!)</f>
        <v/>
      </c>
      <c r="D724" s="477" t="str">
        <f>IF(Tabla1[[#This Row],[Código_Actividad]]="","",'Formulario PPGR1'!#REF!)</f>
        <v/>
      </c>
      <c r="E724" s="477" t="str">
        <f>IF(Tabla1[[#This Row],[Código_Actividad]]="","",'Formulario PPGR1'!#REF!)</f>
        <v/>
      </c>
      <c r="F724" s="477" t="str">
        <f>IF(Tabla1[[#This Row],[Código_Actividad]]="","",'Formulario PPGR1'!#REF!)</f>
        <v/>
      </c>
      <c r="G724" s="386"/>
      <c r="H724" s="418" t="str">
        <f>IFERROR(VLOOKUP(Tabla1[[#This Row],[Código_Actividad]],'Formulario PPGR2'!$H$7:$I$1048576,2,FALSE),"")</f>
        <v/>
      </c>
      <c r="I724" s="453" t="str">
        <f>IFERROR(VLOOKUP([16]!Tabla1[[#This Row],[Código_Actividad]],[16]!Tabla2[[Código]:[Total de Acciones ]],15,FALSE),"")</f>
        <v/>
      </c>
      <c r="J724" s="388"/>
      <c r="K724" s="451" t="str">
        <f>IFERROR(VLOOKUP($J724,[16]LSIns!$B$5:$C$45,2,FALSE),"")</f>
        <v/>
      </c>
      <c r="L724" s="543"/>
      <c r="M724" s="475" t="str">
        <f>IFERROR(VLOOKUP($L724,Insumos!$D$2:$G$518,2,FALSE),"")</f>
        <v/>
      </c>
      <c r="N724" s="545"/>
      <c r="O724" s="476" t="str">
        <f>IFERROR(VLOOKUP($L724,Insumos!$D$2:$G$518,3,FALSE),"")</f>
        <v/>
      </c>
      <c r="P724" s="476" t="e">
        <f>+Tabla1[[#This Row],[Precio Unitario]]*Tabla1[[#This Row],[Cantidad de Insumos]]</f>
        <v>#VALUE!</v>
      </c>
      <c r="Q724" s="476" t="str">
        <f>IFERROR(VLOOKUP($L724,Insumos!$D$2:$G$518,4,FALSE),"")</f>
        <v/>
      </c>
      <c r="R724" s="475"/>
    </row>
    <row r="725" spans="2:18" x14ac:dyDescent="0.25">
      <c r="B725" s="477" t="str">
        <f>IF(Tabla1[[#This Row],[Código_Actividad]]="","",CONCATENATE(Tabla1[[#This Row],[POA]],".",Tabla1[[#This Row],[SRS]],".",Tabla1[[#This Row],[AREA]],".",Tabla1[[#This Row],[TIPO]]))</f>
        <v/>
      </c>
      <c r="C725" s="477" t="str">
        <f>IF(Tabla1[[#This Row],[Código_Actividad]]="","",'Formulario PPGR1'!#REF!)</f>
        <v/>
      </c>
      <c r="D725" s="477" t="str">
        <f>IF(Tabla1[[#This Row],[Código_Actividad]]="","",'Formulario PPGR1'!#REF!)</f>
        <v/>
      </c>
      <c r="E725" s="477" t="str">
        <f>IF(Tabla1[[#This Row],[Código_Actividad]]="","",'Formulario PPGR1'!#REF!)</f>
        <v/>
      </c>
      <c r="F725" s="477" t="str">
        <f>IF(Tabla1[[#This Row],[Código_Actividad]]="","",'Formulario PPGR1'!#REF!)</f>
        <v/>
      </c>
      <c r="G725" s="386"/>
      <c r="H725" s="418" t="str">
        <f>IFERROR(VLOOKUP(Tabla1[[#This Row],[Código_Actividad]],'Formulario PPGR2'!$H$7:$I$1048576,2,FALSE),"")</f>
        <v/>
      </c>
      <c r="I725" s="453" t="str">
        <f>IFERROR(VLOOKUP([16]!Tabla1[[#This Row],[Código_Actividad]],[16]!Tabla2[[Código]:[Total de Acciones ]],15,FALSE),"")</f>
        <v/>
      </c>
      <c r="J725" s="388"/>
      <c r="K725" s="451" t="str">
        <f>IFERROR(VLOOKUP($J725,[16]LSIns!$B$5:$C$45,2,FALSE),"")</f>
        <v/>
      </c>
      <c r="L725" s="543"/>
      <c r="M725" s="475" t="str">
        <f>IFERROR(VLOOKUP($L725,Insumos!$D$2:$G$518,2,FALSE),"")</f>
        <v/>
      </c>
      <c r="N725" s="545"/>
      <c r="O725" s="476" t="str">
        <f>IFERROR(VLOOKUP($L725,Insumos!$D$2:$G$518,3,FALSE),"")</f>
        <v/>
      </c>
      <c r="P725" s="476" t="e">
        <f>+Tabla1[[#This Row],[Precio Unitario]]*Tabla1[[#This Row],[Cantidad de Insumos]]</f>
        <v>#VALUE!</v>
      </c>
      <c r="Q725" s="476" t="str">
        <f>IFERROR(VLOOKUP($L725,Insumos!$D$2:$G$518,4,FALSE),"")</f>
        <v/>
      </c>
      <c r="R725" s="475"/>
    </row>
    <row r="726" spans="2:18" x14ac:dyDescent="0.25">
      <c r="B726" s="477" t="str">
        <f>IF(Tabla1[[#This Row],[Código_Actividad]]="","",CONCATENATE(Tabla1[[#This Row],[POA]],".",Tabla1[[#This Row],[SRS]],".",Tabla1[[#This Row],[AREA]],".",Tabla1[[#This Row],[TIPO]]))</f>
        <v/>
      </c>
      <c r="C726" s="477" t="str">
        <f>IF(Tabla1[[#This Row],[Código_Actividad]]="","",'Formulario PPGR1'!#REF!)</f>
        <v/>
      </c>
      <c r="D726" s="477" t="str">
        <f>IF(Tabla1[[#This Row],[Código_Actividad]]="","",'Formulario PPGR1'!#REF!)</f>
        <v/>
      </c>
      <c r="E726" s="477" t="str">
        <f>IF(Tabla1[[#This Row],[Código_Actividad]]="","",'Formulario PPGR1'!#REF!)</f>
        <v/>
      </c>
      <c r="F726" s="477" t="str">
        <f>IF(Tabla1[[#This Row],[Código_Actividad]]="","",'Formulario PPGR1'!#REF!)</f>
        <v/>
      </c>
      <c r="G726" s="386"/>
      <c r="H726" s="418" t="str">
        <f>IFERROR(VLOOKUP(Tabla1[[#This Row],[Código_Actividad]],'Formulario PPGR2'!$H$7:$I$1048576,2,FALSE),"")</f>
        <v/>
      </c>
      <c r="I726" s="453" t="str">
        <f>IFERROR(VLOOKUP([16]!Tabla1[[#This Row],[Código_Actividad]],[16]!Tabla2[[Código]:[Total de Acciones ]],15,FALSE),"")</f>
        <v/>
      </c>
      <c r="J726" s="388"/>
      <c r="K726" s="451" t="str">
        <f>IFERROR(VLOOKUP($J726,[16]LSIns!$B$5:$C$45,2,FALSE),"")</f>
        <v/>
      </c>
      <c r="L726" s="543"/>
      <c r="M726" s="475" t="str">
        <f>IFERROR(VLOOKUP($L726,Insumos!$D$2:$G$518,2,FALSE),"")</f>
        <v/>
      </c>
      <c r="N726" s="545"/>
      <c r="O726" s="476" t="str">
        <f>IFERROR(VLOOKUP($L726,Insumos!$D$2:$G$518,3,FALSE),"")</f>
        <v/>
      </c>
      <c r="P726" s="476" t="e">
        <f>+Tabla1[[#This Row],[Precio Unitario]]*Tabla1[[#This Row],[Cantidad de Insumos]]</f>
        <v>#VALUE!</v>
      </c>
      <c r="Q726" s="476" t="str">
        <f>IFERROR(VLOOKUP($L726,Insumos!$D$2:$G$518,4,FALSE),"")</f>
        <v/>
      </c>
      <c r="R726" s="475"/>
    </row>
    <row r="727" spans="2:18" x14ac:dyDescent="0.25">
      <c r="B727" s="477" t="str">
        <f>IF(Tabla1[[#This Row],[Código_Actividad]]="","",CONCATENATE(Tabla1[[#This Row],[POA]],".",Tabla1[[#This Row],[SRS]],".",Tabla1[[#This Row],[AREA]],".",Tabla1[[#This Row],[TIPO]]))</f>
        <v/>
      </c>
      <c r="C727" s="477" t="str">
        <f>IF(Tabla1[[#This Row],[Código_Actividad]]="","",'Formulario PPGR1'!#REF!)</f>
        <v/>
      </c>
      <c r="D727" s="477" t="str">
        <f>IF(Tabla1[[#This Row],[Código_Actividad]]="","",'Formulario PPGR1'!#REF!)</f>
        <v/>
      </c>
      <c r="E727" s="477" t="str">
        <f>IF(Tabla1[[#This Row],[Código_Actividad]]="","",'Formulario PPGR1'!#REF!)</f>
        <v/>
      </c>
      <c r="F727" s="477" t="str">
        <f>IF(Tabla1[[#This Row],[Código_Actividad]]="","",'Formulario PPGR1'!#REF!)</f>
        <v/>
      </c>
      <c r="G727" s="386"/>
      <c r="H727" s="418" t="str">
        <f>IFERROR(VLOOKUP(Tabla1[[#This Row],[Código_Actividad]],'Formulario PPGR2'!$H$7:$I$1048576,2,FALSE),"")</f>
        <v/>
      </c>
      <c r="I727" s="453" t="str">
        <f>IFERROR(VLOOKUP([16]!Tabla1[[#This Row],[Código_Actividad]],[16]!Tabla2[[Código]:[Total de Acciones ]],15,FALSE),"")</f>
        <v/>
      </c>
      <c r="J727" s="388"/>
      <c r="K727" s="451" t="str">
        <f>IFERROR(VLOOKUP($J727,[16]LSIns!$B$5:$C$45,2,FALSE),"")</f>
        <v/>
      </c>
      <c r="L727" s="543"/>
      <c r="M727" s="475" t="str">
        <f>IFERROR(VLOOKUP($L727,Insumos!$D$2:$G$518,2,FALSE),"")</f>
        <v/>
      </c>
      <c r="N727" s="545"/>
      <c r="O727" s="476" t="str">
        <f>IFERROR(VLOOKUP($L727,Insumos!$D$2:$G$518,3,FALSE),"")</f>
        <v/>
      </c>
      <c r="P727" s="476" t="e">
        <f>+Tabla1[[#This Row],[Precio Unitario]]*Tabla1[[#This Row],[Cantidad de Insumos]]</f>
        <v>#VALUE!</v>
      </c>
      <c r="Q727" s="476" t="str">
        <f>IFERROR(VLOOKUP($L727,Insumos!$D$2:$G$518,4,FALSE),"")</f>
        <v/>
      </c>
      <c r="R727" s="475"/>
    </row>
    <row r="728" spans="2:18" x14ac:dyDescent="0.25">
      <c r="B728" s="477" t="str">
        <f>IF(Tabla1[[#This Row],[Código_Actividad]]="","",CONCATENATE(Tabla1[[#This Row],[POA]],".",Tabla1[[#This Row],[SRS]],".",Tabla1[[#This Row],[AREA]],".",Tabla1[[#This Row],[TIPO]]))</f>
        <v/>
      </c>
      <c r="C728" s="477" t="str">
        <f>IF(Tabla1[[#This Row],[Código_Actividad]]="","",'Formulario PPGR1'!#REF!)</f>
        <v/>
      </c>
      <c r="D728" s="477" t="str">
        <f>IF(Tabla1[[#This Row],[Código_Actividad]]="","",'Formulario PPGR1'!#REF!)</f>
        <v/>
      </c>
      <c r="E728" s="477" t="str">
        <f>IF(Tabla1[[#This Row],[Código_Actividad]]="","",'Formulario PPGR1'!#REF!)</f>
        <v/>
      </c>
      <c r="F728" s="477" t="str">
        <f>IF(Tabla1[[#This Row],[Código_Actividad]]="","",'Formulario PPGR1'!#REF!)</f>
        <v/>
      </c>
      <c r="G728" s="386"/>
      <c r="H728" s="418" t="str">
        <f>IFERROR(VLOOKUP(Tabla1[[#This Row],[Código_Actividad]],'Formulario PPGR2'!$H$7:$I$1048576,2,FALSE),"")</f>
        <v/>
      </c>
      <c r="I728" s="453" t="str">
        <f>IFERROR(VLOOKUP([16]!Tabla1[[#This Row],[Código_Actividad]],[16]!Tabla2[[Código]:[Total de Acciones ]],15,FALSE),"")</f>
        <v/>
      </c>
      <c r="J728" s="388"/>
      <c r="K728" s="451" t="str">
        <f>IFERROR(VLOOKUP($J728,[16]LSIns!$B$5:$C$45,2,FALSE),"")</f>
        <v/>
      </c>
      <c r="L728" s="543"/>
      <c r="M728" s="475" t="str">
        <f>IFERROR(VLOOKUP($L728,Insumos!$D$2:$G$518,2,FALSE),"")</f>
        <v/>
      </c>
      <c r="N728" s="545"/>
      <c r="O728" s="476" t="str">
        <f>IFERROR(VLOOKUP($L728,Insumos!$D$2:$G$518,3,FALSE),"")</f>
        <v/>
      </c>
      <c r="P728" s="476" t="e">
        <f>+Tabla1[[#This Row],[Precio Unitario]]*Tabla1[[#This Row],[Cantidad de Insumos]]</f>
        <v>#VALUE!</v>
      </c>
      <c r="Q728" s="476" t="str">
        <f>IFERROR(VLOOKUP($L728,Insumos!$D$2:$G$518,4,FALSE),"")</f>
        <v/>
      </c>
      <c r="R728" s="475"/>
    </row>
    <row r="729" spans="2:18" x14ac:dyDescent="0.25">
      <c r="B729" s="477" t="str">
        <f>IF(Tabla1[[#This Row],[Código_Actividad]]="","",CONCATENATE(Tabla1[[#This Row],[POA]],".",Tabla1[[#This Row],[SRS]],".",Tabla1[[#This Row],[AREA]],".",Tabla1[[#This Row],[TIPO]]))</f>
        <v/>
      </c>
      <c r="C729" s="477" t="str">
        <f>IF(Tabla1[[#This Row],[Código_Actividad]]="","",'Formulario PPGR1'!#REF!)</f>
        <v/>
      </c>
      <c r="D729" s="477" t="str">
        <f>IF(Tabla1[[#This Row],[Código_Actividad]]="","",'Formulario PPGR1'!#REF!)</f>
        <v/>
      </c>
      <c r="E729" s="477" t="str">
        <f>IF(Tabla1[[#This Row],[Código_Actividad]]="","",'Formulario PPGR1'!#REF!)</f>
        <v/>
      </c>
      <c r="F729" s="477" t="str">
        <f>IF(Tabla1[[#This Row],[Código_Actividad]]="","",'Formulario PPGR1'!#REF!)</f>
        <v/>
      </c>
      <c r="G729" s="386"/>
      <c r="H729" s="418" t="str">
        <f>IFERROR(VLOOKUP(Tabla1[[#This Row],[Código_Actividad]],'Formulario PPGR2'!$H$7:$I$1048576,2,FALSE),"")</f>
        <v/>
      </c>
      <c r="I729" s="453" t="str">
        <f>IFERROR(VLOOKUP([16]!Tabla1[[#This Row],[Código_Actividad]],[16]!Tabla2[[Código]:[Total de Acciones ]],15,FALSE),"")</f>
        <v/>
      </c>
      <c r="J729" s="388"/>
      <c r="K729" s="451" t="str">
        <f>IFERROR(VLOOKUP($J729,[16]LSIns!$B$5:$C$45,2,FALSE),"")</f>
        <v/>
      </c>
      <c r="L729" s="543"/>
      <c r="M729" s="475" t="str">
        <f>IFERROR(VLOOKUP($L729,Insumos!$D$2:$G$518,2,FALSE),"")</f>
        <v/>
      </c>
      <c r="N729" s="545"/>
      <c r="O729" s="476" t="str">
        <f>IFERROR(VLOOKUP($L729,Insumos!$D$2:$G$518,3,FALSE),"")</f>
        <v/>
      </c>
      <c r="P729" s="476" t="e">
        <f>+Tabla1[[#This Row],[Precio Unitario]]*Tabla1[[#This Row],[Cantidad de Insumos]]</f>
        <v>#VALUE!</v>
      </c>
      <c r="Q729" s="476" t="str">
        <f>IFERROR(VLOOKUP($L729,Insumos!$D$2:$G$518,4,FALSE),"")</f>
        <v/>
      </c>
      <c r="R729" s="475"/>
    </row>
    <row r="730" spans="2:18" x14ac:dyDescent="0.25">
      <c r="B730" s="477" t="str">
        <f>IF(Tabla1[[#This Row],[Código_Actividad]]="","",CONCATENATE(Tabla1[[#This Row],[POA]],".",Tabla1[[#This Row],[SRS]],".",Tabla1[[#This Row],[AREA]],".",Tabla1[[#This Row],[TIPO]]))</f>
        <v/>
      </c>
      <c r="C730" s="477" t="str">
        <f>IF(Tabla1[[#This Row],[Código_Actividad]]="","",'Formulario PPGR1'!#REF!)</f>
        <v/>
      </c>
      <c r="D730" s="477" t="str">
        <f>IF(Tabla1[[#This Row],[Código_Actividad]]="","",'Formulario PPGR1'!#REF!)</f>
        <v/>
      </c>
      <c r="E730" s="477" t="str">
        <f>IF(Tabla1[[#This Row],[Código_Actividad]]="","",'Formulario PPGR1'!#REF!)</f>
        <v/>
      </c>
      <c r="F730" s="477" t="str">
        <f>IF(Tabla1[[#This Row],[Código_Actividad]]="","",'Formulario PPGR1'!#REF!)</f>
        <v/>
      </c>
      <c r="G730" s="386"/>
      <c r="H730" s="418" t="str">
        <f>IFERROR(VLOOKUP(Tabla1[[#This Row],[Código_Actividad]],'Formulario PPGR2'!$H$7:$I$1048576,2,FALSE),"")</f>
        <v/>
      </c>
      <c r="I730" s="453" t="str">
        <f>IFERROR(VLOOKUP([16]!Tabla1[[#This Row],[Código_Actividad]],[16]!Tabla2[[Código]:[Total de Acciones ]],15,FALSE),"")</f>
        <v/>
      </c>
      <c r="J730" s="388"/>
      <c r="K730" s="451" t="str">
        <f>IFERROR(VLOOKUP($J730,[16]LSIns!$B$5:$C$45,2,FALSE),"")</f>
        <v/>
      </c>
      <c r="L730" s="543"/>
      <c r="M730" s="475" t="str">
        <f>IFERROR(VLOOKUP($L730,Insumos!$D$2:$G$518,2,FALSE),"")</f>
        <v/>
      </c>
      <c r="N730" s="545"/>
      <c r="O730" s="476" t="str">
        <f>IFERROR(VLOOKUP($L730,Insumos!$D$2:$G$518,3,FALSE),"")</f>
        <v/>
      </c>
      <c r="P730" s="476" t="e">
        <f>+Tabla1[[#This Row],[Precio Unitario]]*Tabla1[[#This Row],[Cantidad de Insumos]]</f>
        <v>#VALUE!</v>
      </c>
      <c r="Q730" s="476" t="str">
        <f>IFERROR(VLOOKUP($L730,Insumos!$D$2:$G$518,4,FALSE),"")</f>
        <v/>
      </c>
      <c r="R730" s="475"/>
    </row>
    <row r="731" spans="2:18" x14ac:dyDescent="0.25">
      <c r="B731" s="477" t="str">
        <f>IF(Tabla1[[#This Row],[Código_Actividad]]="","",CONCATENATE(Tabla1[[#This Row],[POA]],".",Tabla1[[#This Row],[SRS]],".",Tabla1[[#This Row],[AREA]],".",Tabla1[[#This Row],[TIPO]]))</f>
        <v/>
      </c>
      <c r="C731" s="477" t="str">
        <f>IF(Tabla1[[#This Row],[Código_Actividad]]="","",'Formulario PPGR1'!#REF!)</f>
        <v/>
      </c>
      <c r="D731" s="477" t="str">
        <f>IF(Tabla1[[#This Row],[Código_Actividad]]="","",'Formulario PPGR1'!#REF!)</f>
        <v/>
      </c>
      <c r="E731" s="477" t="str">
        <f>IF(Tabla1[[#This Row],[Código_Actividad]]="","",'Formulario PPGR1'!#REF!)</f>
        <v/>
      </c>
      <c r="F731" s="477" t="str">
        <f>IF(Tabla1[[#This Row],[Código_Actividad]]="","",'Formulario PPGR1'!#REF!)</f>
        <v/>
      </c>
      <c r="G731" s="386"/>
      <c r="H731" s="418" t="str">
        <f>IFERROR(VLOOKUP(Tabla1[[#This Row],[Código_Actividad]],'Formulario PPGR2'!$H$7:$I$1048576,2,FALSE),"")</f>
        <v/>
      </c>
      <c r="I731" s="453" t="str">
        <f>IFERROR(VLOOKUP([16]!Tabla1[[#This Row],[Código_Actividad]],[16]!Tabla2[[Código]:[Total de Acciones ]],15,FALSE),"")</f>
        <v/>
      </c>
      <c r="J731" s="388"/>
      <c r="K731" s="451" t="str">
        <f>IFERROR(VLOOKUP($J731,[16]LSIns!$B$5:$C$45,2,FALSE),"")</f>
        <v/>
      </c>
      <c r="L731" s="543"/>
      <c r="M731" s="475" t="str">
        <f>IFERROR(VLOOKUP($L731,Insumos!$D$2:$G$518,2,FALSE),"")</f>
        <v/>
      </c>
      <c r="N731" s="545"/>
      <c r="O731" s="476" t="str">
        <f>IFERROR(VLOOKUP($L731,Insumos!$D$2:$G$518,3,FALSE),"")</f>
        <v/>
      </c>
      <c r="P731" s="476" t="e">
        <f>+Tabla1[[#This Row],[Precio Unitario]]*Tabla1[[#This Row],[Cantidad de Insumos]]</f>
        <v>#VALUE!</v>
      </c>
      <c r="Q731" s="476" t="str">
        <f>IFERROR(VLOOKUP($L731,Insumos!$D$2:$G$518,4,FALSE),"")</f>
        <v/>
      </c>
      <c r="R731" s="475"/>
    </row>
    <row r="732" spans="2:18" x14ac:dyDescent="0.25">
      <c r="B732" s="477" t="str">
        <f>IF(Tabla1[[#This Row],[Código_Actividad]]="","",CONCATENATE(Tabla1[[#This Row],[POA]],".",Tabla1[[#This Row],[SRS]],".",Tabla1[[#This Row],[AREA]],".",Tabla1[[#This Row],[TIPO]]))</f>
        <v/>
      </c>
      <c r="C732" s="477" t="str">
        <f>IF(Tabla1[[#This Row],[Código_Actividad]]="","",'Formulario PPGR1'!#REF!)</f>
        <v/>
      </c>
      <c r="D732" s="477" t="str">
        <f>IF(Tabla1[[#This Row],[Código_Actividad]]="","",'Formulario PPGR1'!#REF!)</f>
        <v/>
      </c>
      <c r="E732" s="477" t="str">
        <f>IF(Tabla1[[#This Row],[Código_Actividad]]="","",'Formulario PPGR1'!#REF!)</f>
        <v/>
      </c>
      <c r="F732" s="477" t="str">
        <f>IF(Tabla1[[#This Row],[Código_Actividad]]="","",'Formulario PPGR1'!#REF!)</f>
        <v/>
      </c>
      <c r="G732" s="386"/>
      <c r="H732" s="418" t="str">
        <f>IFERROR(VLOOKUP(Tabla1[[#This Row],[Código_Actividad]],'Formulario PPGR2'!$H$7:$I$1048576,2,FALSE),"")</f>
        <v/>
      </c>
      <c r="I732" s="453" t="str">
        <f>IFERROR(VLOOKUP([16]!Tabla1[[#This Row],[Código_Actividad]],[16]!Tabla2[[Código]:[Total de Acciones ]],15,FALSE),"")</f>
        <v/>
      </c>
      <c r="J732" s="388"/>
      <c r="K732" s="451" t="str">
        <f>IFERROR(VLOOKUP($J732,[16]LSIns!$B$5:$C$45,2,FALSE),"")</f>
        <v/>
      </c>
      <c r="L732" s="543"/>
      <c r="M732" s="475" t="str">
        <f>IFERROR(VLOOKUP($L732,Insumos!$D$2:$G$518,2,FALSE),"")</f>
        <v/>
      </c>
      <c r="N732" s="545"/>
      <c r="O732" s="476" t="str">
        <f>IFERROR(VLOOKUP($L732,Insumos!$D$2:$G$518,3,FALSE),"")</f>
        <v/>
      </c>
      <c r="P732" s="476" t="e">
        <f>+Tabla1[[#This Row],[Precio Unitario]]*Tabla1[[#This Row],[Cantidad de Insumos]]</f>
        <v>#VALUE!</v>
      </c>
      <c r="Q732" s="476" t="str">
        <f>IFERROR(VLOOKUP($L732,Insumos!$D$2:$G$518,4,FALSE),"")</f>
        <v/>
      </c>
      <c r="R732" s="475"/>
    </row>
    <row r="733" spans="2:18" x14ac:dyDescent="0.25">
      <c r="B733" s="477" t="str">
        <f>IF(Tabla1[[#This Row],[Código_Actividad]]="","",CONCATENATE(Tabla1[[#This Row],[POA]],".",Tabla1[[#This Row],[SRS]],".",Tabla1[[#This Row],[AREA]],".",Tabla1[[#This Row],[TIPO]]))</f>
        <v/>
      </c>
      <c r="C733" s="477" t="str">
        <f>IF(Tabla1[[#This Row],[Código_Actividad]]="","",'Formulario PPGR1'!#REF!)</f>
        <v/>
      </c>
      <c r="D733" s="477" t="str">
        <f>IF(Tabla1[[#This Row],[Código_Actividad]]="","",'Formulario PPGR1'!#REF!)</f>
        <v/>
      </c>
      <c r="E733" s="477" t="str">
        <f>IF(Tabla1[[#This Row],[Código_Actividad]]="","",'Formulario PPGR1'!#REF!)</f>
        <v/>
      </c>
      <c r="F733" s="477" t="str">
        <f>IF(Tabla1[[#This Row],[Código_Actividad]]="","",'Formulario PPGR1'!#REF!)</f>
        <v/>
      </c>
      <c r="G733" s="386"/>
      <c r="H733" s="418" t="str">
        <f>IFERROR(VLOOKUP(Tabla1[[#This Row],[Código_Actividad]],'Formulario PPGR2'!$H$7:$I$1048576,2,FALSE),"")</f>
        <v/>
      </c>
      <c r="I733" s="453" t="str">
        <f>IFERROR(VLOOKUP([16]!Tabla1[[#This Row],[Código_Actividad]],[16]!Tabla2[[Código]:[Total de Acciones ]],15,FALSE),"")</f>
        <v/>
      </c>
      <c r="J733" s="388"/>
      <c r="K733" s="451" t="str">
        <f>IFERROR(VLOOKUP($J733,[16]LSIns!$B$5:$C$45,2,FALSE),"")</f>
        <v/>
      </c>
      <c r="L733" s="543"/>
      <c r="M733" s="475" t="str">
        <f>IFERROR(VLOOKUP($L733,Insumos!$D$2:$G$518,2,FALSE),"")</f>
        <v/>
      </c>
      <c r="N733" s="545"/>
      <c r="O733" s="476" t="str">
        <f>IFERROR(VLOOKUP($L733,Insumos!$D$2:$G$518,3,FALSE),"")</f>
        <v/>
      </c>
      <c r="P733" s="476" t="e">
        <f>+Tabla1[[#This Row],[Precio Unitario]]*Tabla1[[#This Row],[Cantidad de Insumos]]</f>
        <v>#VALUE!</v>
      </c>
      <c r="Q733" s="476" t="str">
        <f>IFERROR(VLOOKUP($L733,Insumos!$D$2:$G$518,4,FALSE),"")</f>
        <v/>
      </c>
      <c r="R733" s="475"/>
    </row>
    <row r="734" spans="2:18" x14ac:dyDescent="0.25">
      <c r="B734" s="477" t="str">
        <f>IF(Tabla1[[#This Row],[Código_Actividad]]="","",CONCATENATE(Tabla1[[#This Row],[POA]],".",Tabla1[[#This Row],[SRS]],".",Tabla1[[#This Row],[AREA]],".",Tabla1[[#This Row],[TIPO]]))</f>
        <v/>
      </c>
      <c r="C734" s="477" t="str">
        <f>IF(Tabla1[[#This Row],[Código_Actividad]]="","",'Formulario PPGR1'!#REF!)</f>
        <v/>
      </c>
      <c r="D734" s="477" t="str">
        <f>IF(Tabla1[[#This Row],[Código_Actividad]]="","",'Formulario PPGR1'!#REF!)</f>
        <v/>
      </c>
      <c r="E734" s="477" t="str">
        <f>IF(Tabla1[[#This Row],[Código_Actividad]]="","",'Formulario PPGR1'!#REF!)</f>
        <v/>
      </c>
      <c r="F734" s="477" t="str">
        <f>IF(Tabla1[[#This Row],[Código_Actividad]]="","",'Formulario PPGR1'!#REF!)</f>
        <v/>
      </c>
      <c r="G734" s="386"/>
      <c r="H734" s="418" t="str">
        <f>IFERROR(VLOOKUP(Tabla1[[#This Row],[Código_Actividad]],'Formulario PPGR2'!$H$7:$I$1048576,2,FALSE),"")</f>
        <v/>
      </c>
      <c r="I734" s="453" t="str">
        <f>IFERROR(VLOOKUP([16]!Tabla1[[#This Row],[Código_Actividad]],[16]!Tabla2[[Código]:[Total de Acciones ]],15,FALSE),"")</f>
        <v/>
      </c>
      <c r="J734" s="388"/>
      <c r="K734" s="451" t="str">
        <f>IFERROR(VLOOKUP($J734,[16]LSIns!$B$5:$C$45,2,FALSE),"")</f>
        <v/>
      </c>
      <c r="L734" s="543"/>
      <c r="M734" s="475" t="str">
        <f>IFERROR(VLOOKUP($L734,Insumos!$D$2:$G$518,2,FALSE),"")</f>
        <v/>
      </c>
      <c r="N734" s="545"/>
      <c r="O734" s="476" t="str">
        <f>IFERROR(VLOOKUP($L734,Insumos!$D$2:$G$518,3,FALSE),"")</f>
        <v/>
      </c>
      <c r="P734" s="476" t="e">
        <f>+Tabla1[[#This Row],[Precio Unitario]]*Tabla1[[#This Row],[Cantidad de Insumos]]</f>
        <v>#VALUE!</v>
      </c>
      <c r="Q734" s="476" t="str">
        <f>IFERROR(VLOOKUP($L734,Insumos!$D$2:$G$518,4,FALSE),"")</f>
        <v/>
      </c>
      <c r="R734" s="475"/>
    </row>
    <row r="735" spans="2:18" x14ac:dyDescent="0.25">
      <c r="B735" s="477" t="str">
        <f>IF(Tabla1[[#This Row],[Código_Actividad]]="","",CONCATENATE(Tabla1[[#This Row],[POA]],".",Tabla1[[#This Row],[SRS]],".",Tabla1[[#This Row],[AREA]],".",Tabla1[[#This Row],[TIPO]]))</f>
        <v/>
      </c>
      <c r="C735" s="477" t="str">
        <f>IF(Tabla1[[#This Row],[Código_Actividad]]="","",'Formulario PPGR1'!#REF!)</f>
        <v/>
      </c>
      <c r="D735" s="477" t="str">
        <f>IF(Tabla1[[#This Row],[Código_Actividad]]="","",'Formulario PPGR1'!#REF!)</f>
        <v/>
      </c>
      <c r="E735" s="477" t="str">
        <f>IF(Tabla1[[#This Row],[Código_Actividad]]="","",'Formulario PPGR1'!#REF!)</f>
        <v/>
      </c>
      <c r="F735" s="477" t="str">
        <f>IF(Tabla1[[#This Row],[Código_Actividad]]="","",'Formulario PPGR1'!#REF!)</f>
        <v/>
      </c>
      <c r="G735" s="386"/>
      <c r="H735" s="418" t="str">
        <f>IFERROR(VLOOKUP(Tabla1[[#This Row],[Código_Actividad]],'Formulario PPGR2'!$H$7:$I$1048576,2,FALSE),"")</f>
        <v/>
      </c>
      <c r="I735" s="453" t="str">
        <f>IFERROR(VLOOKUP([16]!Tabla1[[#This Row],[Código_Actividad]],[16]!Tabla2[[Código]:[Total de Acciones ]],15,FALSE),"")</f>
        <v/>
      </c>
      <c r="J735" s="388"/>
      <c r="K735" s="451" t="str">
        <f>IFERROR(VLOOKUP($J735,[16]LSIns!$B$5:$C$45,2,FALSE),"")</f>
        <v/>
      </c>
      <c r="L735" s="543"/>
      <c r="M735" s="475" t="str">
        <f>IFERROR(VLOOKUP($L735,Insumos!$D$2:$G$518,2,FALSE),"")</f>
        <v/>
      </c>
      <c r="N735" s="545"/>
      <c r="O735" s="476" t="str">
        <f>IFERROR(VLOOKUP($L735,Insumos!$D$2:$G$518,3,FALSE),"")</f>
        <v/>
      </c>
      <c r="P735" s="476" t="e">
        <f>+Tabla1[[#This Row],[Precio Unitario]]*Tabla1[[#This Row],[Cantidad de Insumos]]</f>
        <v>#VALUE!</v>
      </c>
      <c r="Q735" s="476" t="str">
        <f>IFERROR(VLOOKUP($L735,Insumos!$D$2:$G$518,4,FALSE),"")</f>
        <v/>
      </c>
      <c r="R735" s="475"/>
    </row>
    <row r="736" spans="2:18" x14ac:dyDescent="0.25">
      <c r="B736" s="477" t="str">
        <f>IF(Tabla1[[#This Row],[Código_Actividad]]="","",CONCATENATE(Tabla1[[#This Row],[POA]],".",Tabla1[[#This Row],[SRS]],".",Tabla1[[#This Row],[AREA]],".",Tabla1[[#This Row],[TIPO]]))</f>
        <v/>
      </c>
      <c r="C736" s="477" t="str">
        <f>IF(Tabla1[[#This Row],[Código_Actividad]]="","",'Formulario PPGR1'!#REF!)</f>
        <v/>
      </c>
      <c r="D736" s="477" t="str">
        <f>IF(Tabla1[[#This Row],[Código_Actividad]]="","",'Formulario PPGR1'!#REF!)</f>
        <v/>
      </c>
      <c r="E736" s="477" t="str">
        <f>IF(Tabla1[[#This Row],[Código_Actividad]]="","",'Formulario PPGR1'!#REF!)</f>
        <v/>
      </c>
      <c r="F736" s="477" t="str">
        <f>IF(Tabla1[[#This Row],[Código_Actividad]]="","",'Formulario PPGR1'!#REF!)</f>
        <v/>
      </c>
      <c r="G736" s="386"/>
      <c r="H736" s="418" t="str">
        <f>IFERROR(VLOOKUP(Tabla1[[#This Row],[Código_Actividad]],'Formulario PPGR2'!$H$7:$I$1048576,2,FALSE),"")</f>
        <v/>
      </c>
      <c r="I736" s="453" t="str">
        <f>IFERROR(VLOOKUP([16]!Tabla1[[#This Row],[Código_Actividad]],[16]!Tabla2[[Código]:[Total de Acciones ]],15,FALSE),"")</f>
        <v/>
      </c>
      <c r="J736" s="388"/>
      <c r="K736" s="451" t="str">
        <f>IFERROR(VLOOKUP($J736,[16]LSIns!$B$5:$C$45,2,FALSE),"")</f>
        <v/>
      </c>
      <c r="L736" s="543"/>
      <c r="M736" s="475" t="str">
        <f>IFERROR(VLOOKUP($L736,Insumos!$D$2:$G$518,2,FALSE),"")</f>
        <v/>
      </c>
      <c r="N736" s="545"/>
      <c r="O736" s="476" t="str">
        <f>IFERROR(VLOOKUP($L736,Insumos!$D$2:$G$518,3,FALSE),"")</f>
        <v/>
      </c>
      <c r="P736" s="476" t="e">
        <f>+Tabla1[[#This Row],[Precio Unitario]]*Tabla1[[#This Row],[Cantidad de Insumos]]</f>
        <v>#VALUE!</v>
      </c>
      <c r="Q736" s="476" t="str">
        <f>IFERROR(VLOOKUP($L736,Insumos!$D$2:$G$518,4,FALSE),"")</f>
        <v/>
      </c>
      <c r="R736" s="475"/>
    </row>
    <row r="737" spans="2:18" x14ac:dyDescent="0.25">
      <c r="B737" s="477" t="str">
        <f>IF(Tabla1[[#This Row],[Código_Actividad]]="","",CONCATENATE(Tabla1[[#This Row],[POA]],".",Tabla1[[#This Row],[SRS]],".",Tabla1[[#This Row],[AREA]],".",Tabla1[[#This Row],[TIPO]]))</f>
        <v/>
      </c>
      <c r="C737" s="477" t="str">
        <f>IF(Tabla1[[#This Row],[Código_Actividad]]="","",'Formulario PPGR1'!#REF!)</f>
        <v/>
      </c>
      <c r="D737" s="477" t="str">
        <f>IF(Tabla1[[#This Row],[Código_Actividad]]="","",'Formulario PPGR1'!#REF!)</f>
        <v/>
      </c>
      <c r="E737" s="477" t="str">
        <f>IF(Tabla1[[#This Row],[Código_Actividad]]="","",'Formulario PPGR1'!#REF!)</f>
        <v/>
      </c>
      <c r="F737" s="477" t="str">
        <f>IF(Tabla1[[#This Row],[Código_Actividad]]="","",'Formulario PPGR1'!#REF!)</f>
        <v/>
      </c>
      <c r="G737" s="386"/>
      <c r="H737" s="418" t="str">
        <f>IFERROR(VLOOKUP(Tabla1[[#This Row],[Código_Actividad]],'Formulario PPGR2'!$H$7:$I$1048576,2,FALSE),"")</f>
        <v/>
      </c>
      <c r="I737" s="453" t="str">
        <f>IFERROR(VLOOKUP([16]!Tabla1[[#This Row],[Código_Actividad]],[16]!Tabla2[[Código]:[Total de Acciones ]],15,FALSE),"")</f>
        <v/>
      </c>
      <c r="J737" s="388"/>
      <c r="K737" s="451" t="str">
        <f>IFERROR(VLOOKUP($J737,[16]LSIns!$B$5:$C$45,2,FALSE),"")</f>
        <v/>
      </c>
      <c r="L737" s="543"/>
      <c r="M737" s="475" t="str">
        <f>IFERROR(VLOOKUP($L737,Insumos!$D$2:$G$518,2,FALSE),"")</f>
        <v/>
      </c>
      <c r="N737" s="545"/>
      <c r="O737" s="476" t="str">
        <f>IFERROR(VLOOKUP($L737,Insumos!$D$2:$G$518,3,FALSE),"")</f>
        <v/>
      </c>
      <c r="P737" s="476" t="e">
        <f>+Tabla1[[#This Row],[Precio Unitario]]*Tabla1[[#This Row],[Cantidad de Insumos]]</f>
        <v>#VALUE!</v>
      </c>
      <c r="Q737" s="476" t="str">
        <f>IFERROR(VLOOKUP($L737,Insumos!$D$2:$G$518,4,FALSE),"")</f>
        <v/>
      </c>
      <c r="R737" s="475"/>
    </row>
    <row r="738" spans="2:18" x14ac:dyDescent="0.25">
      <c r="B738" s="477" t="str">
        <f>IF(Tabla1[[#This Row],[Código_Actividad]]="","",CONCATENATE(Tabla1[[#This Row],[POA]],".",Tabla1[[#This Row],[SRS]],".",Tabla1[[#This Row],[AREA]],".",Tabla1[[#This Row],[TIPO]]))</f>
        <v/>
      </c>
      <c r="C738" s="477" t="str">
        <f>IF(Tabla1[[#This Row],[Código_Actividad]]="","",'Formulario PPGR1'!#REF!)</f>
        <v/>
      </c>
      <c r="D738" s="477" t="str">
        <f>IF(Tabla1[[#This Row],[Código_Actividad]]="","",'Formulario PPGR1'!#REF!)</f>
        <v/>
      </c>
      <c r="E738" s="477" t="str">
        <f>IF(Tabla1[[#This Row],[Código_Actividad]]="","",'Formulario PPGR1'!#REF!)</f>
        <v/>
      </c>
      <c r="F738" s="477" t="str">
        <f>IF(Tabla1[[#This Row],[Código_Actividad]]="","",'Formulario PPGR1'!#REF!)</f>
        <v/>
      </c>
      <c r="G738" s="386"/>
      <c r="H738" s="418" t="str">
        <f>IFERROR(VLOOKUP(Tabla1[[#This Row],[Código_Actividad]],'Formulario PPGR2'!$H$7:$I$1048576,2,FALSE),"")</f>
        <v/>
      </c>
      <c r="I738" s="453" t="str">
        <f>IFERROR(VLOOKUP([16]!Tabla1[[#This Row],[Código_Actividad]],[16]!Tabla2[[Código]:[Total de Acciones ]],15,FALSE),"")</f>
        <v/>
      </c>
      <c r="J738" s="388"/>
      <c r="K738" s="451" t="str">
        <f>IFERROR(VLOOKUP($J738,[16]LSIns!$B$5:$C$45,2,FALSE),"")</f>
        <v/>
      </c>
      <c r="L738" s="543"/>
      <c r="M738" s="475" t="str">
        <f>IFERROR(VLOOKUP($L738,Insumos!$D$2:$G$518,2,FALSE),"")</f>
        <v/>
      </c>
      <c r="N738" s="545"/>
      <c r="O738" s="476" t="str">
        <f>IFERROR(VLOOKUP($L738,Insumos!$D$2:$G$518,3,FALSE),"")</f>
        <v/>
      </c>
      <c r="P738" s="476" t="e">
        <f>+Tabla1[[#This Row],[Precio Unitario]]*Tabla1[[#This Row],[Cantidad de Insumos]]</f>
        <v>#VALUE!</v>
      </c>
      <c r="Q738" s="476" t="str">
        <f>IFERROR(VLOOKUP($L738,Insumos!$D$2:$G$518,4,FALSE),"")</f>
        <v/>
      </c>
      <c r="R738" s="475"/>
    </row>
    <row r="739" spans="2:18" x14ac:dyDescent="0.25">
      <c r="B739" s="477" t="str">
        <f>IF(Tabla1[[#This Row],[Código_Actividad]]="","",CONCATENATE(Tabla1[[#This Row],[POA]],".",Tabla1[[#This Row],[SRS]],".",Tabla1[[#This Row],[AREA]],".",Tabla1[[#This Row],[TIPO]]))</f>
        <v/>
      </c>
      <c r="C739" s="477" t="str">
        <f>IF(Tabla1[[#This Row],[Código_Actividad]]="","",'Formulario PPGR1'!#REF!)</f>
        <v/>
      </c>
      <c r="D739" s="477" t="str">
        <f>IF(Tabla1[[#This Row],[Código_Actividad]]="","",'Formulario PPGR1'!#REF!)</f>
        <v/>
      </c>
      <c r="E739" s="477" t="str">
        <f>IF(Tabla1[[#This Row],[Código_Actividad]]="","",'Formulario PPGR1'!#REF!)</f>
        <v/>
      </c>
      <c r="F739" s="477" t="str">
        <f>IF(Tabla1[[#This Row],[Código_Actividad]]="","",'Formulario PPGR1'!#REF!)</f>
        <v/>
      </c>
      <c r="G739" s="386"/>
      <c r="H739" s="418" t="str">
        <f>IFERROR(VLOOKUP(Tabla1[[#This Row],[Código_Actividad]],'Formulario PPGR2'!$H$7:$I$1048576,2,FALSE),"")</f>
        <v/>
      </c>
      <c r="I739" s="453" t="str">
        <f>IFERROR(VLOOKUP([16]!Tabla1[[#This Row],[Código_Actividad]],[16]!Tabla2[[Código]:[Total de Acciones ]],15,FALSE),"")</f>
        <v/>
      </c>
      <c r="J739" s="388"/>
      <c r="K739" s="451" t="str">
        <f>IFERROR(VLOOKUP($J739,[16]LSIns!$B$5:$C$45,2,FALSE),"")</f>
        <v/>
      </c>
      <c r="L739" s="543"/>
      <c r="M739" s="475" t="str">
        <f>IFERROR(VLOOKUP($L739,Insumos!$D$2:$G$518,2,FALSE),"")</f>
        <v/>
      </c>
      <c r="N739" s="545"/>
      <c r="O739" s="476" t="str">
        <f>IFERROR(VLOOKUP($L739,Insumos!$D$2:$G$518,3,FALSE),"")</f>
        <v/>
      </c>
      <c r="P739" s="476" t="e">
        <f>+Tabla1[[#This Row],[Precio Unitario]]*Tabla1[[#This Row],[Cantidad de Insumos]]</f>
        <v>#VALUE!</v>
      </c>
      <c r="Q739" s="476" t="str">
        <f>IFERROR(VLOOKUP($L739,Insumos!$D$2:$G$518,4,FALSE),"")</f>
        <v/>
      </c>
      <c r="R739" s="475"/>
    </row>
    <row r="740" spans="2:18" x14ac:dyDescent="0.25">
      <c r="B740" s="477" t="str">
        <f>IF(Tabla1[[#This Row],[Código_Actividad]]="","",CONCATENATE(Tabla1[[#This Row],[POA]],".",Tabla1[[#This Row],[SRS]],".",Tabla1[[#This Row],[AREA]],".",Tabla1[[#This Row],[TIPO]]))</f>
        <v/>
      </c>
      <c r="C740" s="477" t="str">
        <f>IF(Tabla1[[#This Row],[Código_Actividad]]="","",'Formulario PPGR1'!#REF!)</f>
        <v/>
      </c>
      <c r="D740" s="477" t="str">
        <f>IF(Tabla1[[#This Row],[Código_Actividad]]="","",'Formulario PPGR1'!#REF!)</f>
        <v/>
      </c>
      <c r="E740" s="477" t="str">
        <f>IF(Tabla1[[#This Row],[Código_Actividad]]="","",'Formulario PPGR1'!#REF!)</f>
        <v/>
      </c>
      <c r="F740" s="477" t="str">
        <f>IF(Tabla1[[#This Row],[Código_Actividad]]="","",'Formulario PPGR1'!#REF!)</f>
        <v/>
      </c>
      <c r="G740" s="386"/>
      <c r="H740" s="418" t="str">
        <f>IFERROR(VLOOKUP(Tabla1[[#This Row],[Código_Actividad]],'Formulario PPGR2'!$H$7:$I$1048576,2,FALSE),"")</f>
        <v/>
      </c>
      <c r="I740" s="453" t="str">
        <f>IFERROR(VLOOKUP([16]!Tabla1[[#This Row],[Código_Actividad]],[16]!Tabla2[[Código]:[Total de Acciones ]],15,FALSE),"")</f>
        <v/>
      </c>
      <c r="J740" s="388"/>
      <c r="K740" s="451" t="str">
        <f>IFERROR(VLOOKUP($J740,[16]LSIns!$B$5:$C$45,2,FALSE),"")</f>
        <v/>
      </c>
      <c r="L740" s="543"/>
      <c r="M740" s="475" t="str">
        <f>IFERROR(VLOOKUP($L740,Insumos!$D$2:$G$518,2,FALSE),"")</f>
        <v/>
      </c>
      <c r="N740" s="545"/>
      <c r="O740" s="476" t="str">
        <f>IFERROR(VLOOKUP($L740,Insumos!$D$2:$G$518,3,FALSE),"")</f>
        <v/>
      </c>
      <c r="P740" s="476" t="e">
        <f>+Tabla1[[#This Row],[Precio Unitario]]*Tabla1[[#This Row],[Cantidad de Insumos]]</f>
        <v>#VALUE!</v>
      </c>
      <c r="Q740" s="476" t="str">
        <f>IFERROR(VLOOKUP($L740,Insumos!$D$2:$G$518,4,FALSE),"")</f>
        <v/>
      </c>
      <c r="R740" s="475"/>
    </row>
    <row r="741" spans="2:18" x14ac:dyDescent="0.25">
      <c r="B741" s="477" t="str">
        <f>IF(Tabla1[[#This Row],[Código_Actividad]]="","",CONCATENATE(Tabla1[[#This Row],[POA]],".",Tabla1[[#This Row],[SRS]],".",Tabla1[[#This Row],[AREA]],".",Tabla1[[#This Row],[TIPO]]))</f>
        <v/>
      </c>
      <c r="C741" s="477" t="str">
        <f>IF(Tabla1[[#This Row],[Código_Actividad]]="","",'Formulario PPGR1'!#REF!)</f>
        <v/>
      </c>
      <c r="D741" s="477" t="str">
        <f>IF(Tabla1[[#This Row],[Código_Actividad]]="","",'Formulario PPGR1'!#REF!)</f>
        <v/>
      </c>
      <c r="E741" s="477" t="str">
        <f>IF(Tabla1[[#This Row],[Código_Actividad]]="","",'Formulario PPGR1'!#REF!)</f>
        <v/>
      </c>
      <c r="F741" s="477" t="str">
        <f>IF(Tabla1[[#This Row],[Código_Actividad]]="","",'Formulario PPGR1'!#REF!)</f>
        <v/>
      </c>
      <c r="G741" s="386"/>
      <c r="H741" s="418" t="str">
        <f>IFERROR(VLOOKUP(Tabla1[[#This Row],[Código_Actividad]],'Formulario PPGR2'!$H$7:$I$1048576,2,FALSE),"")</f>
        <v/>
      </c>
      <c r="I741" s="453" t="str">
        <f>IFERROR(VLOOKUP([16]!Tabla1[[#This Row],[Código_Actividad]],[16]!Tabla2[[Código]:[Total de Acciones ]],15,FALSE),"")</f>
        <v/>
      </c>
      <c r="J741" s="388"/>
      <c r="K741" s="451" t="str">
        <f>IFERROR(VLOOKUP($J741,[16]LSIns!$B$5:$C$45,2,FALSE),"")</f>
        <v/>
      </c>
      <c r="L741" s="543"/>
      <c r="M741" s="475" t="str">
        <f>IFERROR(VLOOKUP($L741,Insumos!$D$2:$G$518,2,FALSE),"")</f>
        <v/>
      </c>
      <c r="N741" s="545"/>
      <c r="O741" s="476" t="str">
        <f>IFERROR(VLOOKUP($L741,Insumos!$D$2:$G$518,3,FALSE),"")</f>
        <v/>
      </c>
      <c r="P741" s="476" t="e">
        <f>+Tabla1[[#This Row],[Precio Unitario]]*Tabla1[[#This Row],[Cantidad de Insumos]]</f>
        <v>#VALUE!</v>
      </c>
      <c r="Q741" s="476" t="str">
        <f>IFERROR(VLOOKUP($L741,Insumos!$D$2:$G$518,4,FALSE),"")</f>
        <v/>
      </c>
      <c r="R741" s="475"/>
    </row>
    <row r="742" spans="2:18" x14ac:dyDescent="0.25">
      <c r="B742" s="477" t="str">
        <f>IF(Tabla1[[#This Row],[Código_Actividad]]="","",CONCATENATE(Tabla1[[#This Row],[POA]],".",Tabla1[[#This Row],[SRS]],".",Tabla1[[#This Row],[AREA]],".",Tabla1[[#This Row],[TIPO]]))</f>
        <v/>
      </c>
      <c r="C742" s="477" t="str">
        <f>IF(Tabla1[[#This Row],[Código_Actividad]]="","",'Formulario PPGR1'!#REF!)</f>
        <v/>
      </c>
      <c r="D742" s="477" t="str">
        <f>IF(Tabla1[[#This Row],[Código_Actividad]]="","",'Formulario PPGR1'!#REF!)</f>
        <v/>
      </c>
      <c r="E742" s="477" t="str">
        <f>IF(Tabla1[[#This Row],[Código_Actividad]]="","",'Formulario PPGR1'!#REF!)</f>
        <v/>
      </c>
      <c r="F742" s="477" t="str">
        <f>IF(Tabla1[[#This Row],[Código_Actividad]]="","",'Formulario PPGR1'!#REF!)</f>
        <v/>
      </c>
      <c r="G742" s="386"/>
      <c r="H742" s="418" t="str">
        <f>IFERROR(VLOOKUP(Tabla1[[#This Row],[Código_Actividad]],'Formulario PPGR2'!$H$7:$I$1048576,2,FALSE),"")</f>
        <v/>
      </c>
      <c r="I742" s="453" t="str">
        <f>IFERROR(VLOOKUP([16]!Tabla1[[#This Row],[Código_Actividad]],[16]!Tabla2[[Código]:[Total de Acciones ]],15,FALSE),"")</f>
        <v/>
      </c>
      <c r="J742" s="388"/>
      <c r="K742" s="451" t="str">
        <f>IFERROR(VLOOKUP($J742,[16]LSIns!$B$5:$C$45,2,FALSE),"")</f>
        <v/>
      </c>
      <c r="L742" s="543"/>
      <c r="M742" s="475" t="str">
        <f>IFERROR(VLOOKUP($L742,Insumos!$D$2:$G$518,2,FALSE),"")</f>
        <v/>
      </c>
      <c r="N742" s="545"/>
      <c r="O742" s="476" t="str">
        <f>IFERROR(VLOOKUP($L742,Insumos!$D$2:$G$518,3,FALSE),"")</f>
        <v/>
      </c>
      <c r="P742" s="476" t="e">
        <f>+Tabla1[[#This Row],[Precio Unitario]]*Tabla1[[#This Row],[Cantidad de Insumos]]</f>
        <v>#VALUE!</v>
      </c>
      <c r="Q742" s="476" t="str">
        <f>IFERROR(VLOOKUP($L742,Insumos!$D$2:$G$518,4,FALSE),"")</f>
        <v/>
      </c>
      <c r="R742" s="475"/>
    </row>
    <row r="743" spans="2:18" x14ac:dyDescent="0.25">
      <c r="B743" s="477" t="str">
        <f>IF(Tabla1[[#This Row],[Código_Actividad]]="","",CONCATENATE(Tabla1[[#This Row],[POA]],".",Tabla1[[#This Row],[SRS]],".",Tabla1[[#This Row],[AREA]],".",Tabla1[[#This Row],[TIPO]]))</f>
        <v/>
      </c>
      <c r="C743" s="477" t="str">
        <f>IF(Tabla1[[#This Row],[Código_Actividad]]="","",'Formulario PPGR1'!#REF!)</f>
        <v/>
      </c>
      <c r="D743" s="477" t="str">
        <f>IF(Tabla1[[#This Row],[Código_Actividad]]="","",'Formulario PPGR1'!#REF!)</f>
        <v/>
      </c>
      <c r="E743" s="477" t="str">
        <f>IF(Tabla1[[#This Row],[Código_Actividad]]="","",'Formulario PPGR1'!#REF!)</f>
        <v/>
      </c>
      <c r="F743" s="477" t="str">
        <f>IF(Tabla1[[#This Row],[Código_Actividad]]="","",'Formulario PPGR1'!#REF!)</f>
        <v/>
      </c>
      <c r="G743" s="386"/>
      <c r="H743" s="418" t="str">
        <f>IFERROR(VLOOKUP(Tabla1[[#This Row],[Código_Actividad]],'Formulario PPGR2'!$H$7:$I$1048576,2,FALSE),"")</f>
        <v/>
      </c>
      <c r="I743" s="453" t="str">
        <f>IFERROR(VLOOKUP([16]!Tabla1[[#This Row],[Código_Actividad]],[16]!Tabla2[[Código]:[Total de Acciones ]],15,FALSE),"")</f>
        <v/>
      </c>
      <c r="J743" s="388"/>
      <c r="K743" s="451" t="str">
        <f>IFERROR(VLOOKUP($J743,[16]LSIns!$B$5:$C$45,2,FALSE),"")</f>
        <v/>
      </c>
      <c r="L743" s="543"/>
      <c r="M743" s="475" t="str">
        <f>IFERROR(VLOOKUP($L743,Insumos!$D$2:$G$518,2,FALSE),"")</f>
        <v/>
      </c>
      <c r="N743" s="545"/>
      <c r="O743" s="476" t="str">
        <f>IFERROR(VLOOKUP($L743,Insumos!$D$2:$G$518,3,FALSE),"")</f>
        <v/>
      </c>
      <c r="P743" s="476" t="e">
        <f>+Tabla1[[#This Row],[Precio Unitario]]*Tabla1[[#This Row],[Cantidad de Insumos]]</f>
        <v>#VALUE!</v>
      </c>
      <c r="Q743" s="476" t="str">
        <f>IFERROR(VLOOKUP($L743,Insumos!$D$2:$G$518,4,FALSE),"")</f>
        <v/>
      </c>
      <c r="R743" s="475"/>
    </row>
    <row r="744" spans="2:18" x14ac:dyDescent="0.25">
      <c r="B744" s="477" t="str">
        <f>IF(Tabla1[[#This Row],[Código_Actividad]]="","",CONCATENATE(Tabla1[[#This Row],[POA]],".",Tabla1[[#This Row],[SRS]],".",Tabla1[[#This Row],[AREA]],".",Tabla1[[#This Row],[TIPO]]))</f>
        <v/>
      </c>
      <c r="C744" s="477" t="str">
        <f>IF(Tabla1[[#This Row],[Código_Actividad]]="","",'Formulario PPGR1'!#REF!)</f>
        <v/>
      </c>
      <c r="D744" s="477" t="str">
        <f>IF(Tabla1[[#This Row],[Código_Actividad]]="","",'Formulario PPGR1'!#REF!)</f>
        <v/>
      </c>
      <c r="E744" s="477" t="str">
        <f>IF(Tabla1[[#This Row],[Código_Actividad]]="","",'Formulario PPGR1'!#REF!)</f>
        <v/>
      </c>
      <c r="F744" s="477" t="str">
        <f>IF(Tabla1[[#This Row],[Código_Actividad]]="","",'Formulario PPGR1'!#REF!)</f>
        <v/>
      </c>
      <c r="G744" s="386"/>
      <c r="H744" s="418" t="str">
        <f>IFERROR(VLOOKUP(Tabla1[[#This Row],[Código_Actividad]],'Formulario PPGR2'!$H$7:$I$1048576,2,FALSE),"")</f>
        <v/>
      </c>
      <c r="I744" s="453" t="str">
        <f>IFERROR(VLOOKUP([16]!Tabla1[[#This Row],[Código_Actividad]],[16]!Tabla2[[Código]:[Total de Acciones ]],15,FALSE),"")</f>
        <v/>
      </c>
      <c r="J744" s="388"/>
      <c r="K744" s="451" t="str">
        <f>IFERROR(VLOOKUP($J744,[16]LSIns!$B$5:$C$45,2,FALSE),"")</f>
        <v/>
      </c>
      <c r="L744" s="543"/>
      <c r="M744" s="475" t="str">
        <f>IFERROR(VLOOKUP($L744,Insumos!$D$2:$G$518,2,FALSE),"")</f>
        <v/>
      </c>
      <c r="N744" s="545"/>
      <c r="O744" s="476" t="str">
        <f>IFERROR(VLOOKUP($L744,Insumos!$D$2:$G$518,3,FALSE),"")</f>
        <v/>
      </c>
      <c r="P744" s="476" t="e">
        <f>+Tabla1[[#This Row],[Precio Unitario]]*Tabla1[[#This Row],[Cantidad de Insumos]]</f>
        <v>#VALUE!</v>
      </c>
      <c r="Q744" s="476" t="str">
        <f>IFERROR(VLOOKUP($L744,Insumos!$D$2:$G$518,4,FALSE),"")</f>
        <v/>
      </c>
      <c r="R744" s="475"/>
    </row>
    <row r="745" spans="2:18" x14ac:dyDescent="0.25">
      <c r="B745" s="477" t="str">
        <f>IF(Tabla1[[#This Row],[Código_Actividad]]="","",CONCATENATE(Tabla1[[#This Row],[POA]],".",Tabla1[[#This Row],[SRS]],".",Tabla1[[#This Row],[AREA]],".",Tabla1[[#This Row],[TIPO]]))</f>
        <v/>
      </c>
      <c r="C745" s="477" t="str">
        <f>IF(Tabla1[[#This Row],[Código_Actividad]]="","",'Formulario PPGR1'!#REF!)</f>
        <v/>
      </c>
      <c r="D745" s="477" t="str">
        <f>IF(Tabla1[[#This Row],[Código_Actividad]]="","",'Formulario PPGR1'!#REF!)</f>
        <v/>
      </c>
      <c r="E745" s="477" t="str">
        <f>IF(Tabla1[[#This Row],[Código_Actividad]]="","",'Formulario PPGR1'!#REF!)</f>
        <v/>
      </c>
      <c r="F745" s="477" t="str">
        <f>IF(Tabla1[[#This Row],[Código_Actividad]]="","",'Formulario PPGR1'!#REF!)</f>
        <v/>
      </c>
      <c r="G745" s="386"/>
      <c r="H745" s="418" t="str">
        <f>IFERROR(VLOOKUP(Tabla1[[#This Row],[Código_Actividad]],'Formulario PPGR2'!$H$7:$I$1048576,2,FALSE),"")</f>
        <v/>
      </c>
      <c r="I745" s="453" t="str">
        <f>IFERROR(VLOOKUP([16]!Tabla1[[#This Row],[Código_Actividad]],[16]!Tabla2[[Código]:[Total de Acciones ]],15,FALSE),"")</f>
        <v/>
      </c>
      <c r="J745" s="388"/>
      <c r="K745" s="451" t="str">
        <f>IFERROR(VLOOKUP($J745,[16]LSIns!$B$5:$C$45,2,FALSE),"")</f>
        <v/>
      </c>
      <c r="L745" s="543"/>
      <c r="M745" s="475" t="str">
        <f>IFERROR(VLOOKUP($L745,Insumos!$D$2:$G$518,2,FALSE),"")</f>
        <v/>
      </c>
      <c r="N745" s="545"/>
      <c r="O745" s="476" t="str">
        <f>IFERROR(VLOOKUP($L745,Insumos!$D$2:$G$518,3,FALSE),"")</f>
        <v/>
      </c>
      <c r="P745" s="476" t="e">
        <f>+Tabla1[[#This Row],[Precio Unitario]]*Tabla1[[#This Row],[Cantidad de Insumos]]</f>
        <v>#VALUE!</v>
      </c>
      <c r="Q745" s="476" t="str">
        <f>IFERROR(VLOOKUP($L745,Insumos!$D$2:$G$518,4,FALSE),"")</f>
        <v/>
      </c>
      <c r="R745" s="475"/>
    </row>
    <row r="746" spans="2:18" x14ac:dyDescent="0.25">
      <c r="B746" s="477" t="str">
        <f>IF(Tabla1[[#This Row],[Código_Actividad]]="","",CONCATENATE(Tabla1[[#This Row],[POA]],".",Tabla1[[#This Row],[SRS]],".",Tabla1[[#This Row],[AREA]],".",Tabla1[[#This Row],[TIPO]]))</f>
        <v/>
      </c>
      <c r="C746" s="477" t="str">
        <f>IF(Tabla1[[#This Row],[Código_Actividad]]="","",'Formulario PPGR1'!#REF!)</f>
        <v/>
      </c>
      <c r="D746" s="477" t="str">
        <f>IF(Tabla1[[#This Row],[Código_Actividad]]="","",'Formulario PPGR1'!#REF!)</f>
        <v/>
      </c>
      <c r="E746" s="477" t="str">
        <f>IF(Tabla1[[#This Row],[Código_Actividad]]="","",'Formulario PPGR1'!#REF!)</f>
        <v/>
      </c>
      <c r="F746" s="477" t="str">
        <f>IF(Tabla1[[#This Row],[Código_Actividad]]="","",'Formulario PPGR1'!#REF!)</f>
        <v/>
      </c>
      <c r="G746" s="386"/>
      <c r="H746" s="418" t="str">
        <f>IFERROR(VLOOKUP(Tabla1[[#This Row],[Código_Actividad]],'Formulario PPGR2'!$H$7:$I$1048576,2,FALSE),"")</f>
        <v/>
      </c>
      <c r="I746" s="453" t="str">
        <f>IFERROR(VLOOKUP([16]!Tabla1[[#This Row],[Código_Actividad]],[16]!Tabla2[[Código]:[Total de Acciones ]],15,FALSE),"")</f>
        <v/>
      </c>
      <c r="J746" s="388"/>
      <c r="K746" s="451" t="str">
        <f>IFERROR(VLOOKUP($J746,[16]LSIns!$B$5:$C$45,2,FALSE),"")</f>
        <v/>
      </c>
      <c r="L746" s="543"/>
      <c r="M746" s="475" t="str">
        <f>IFERROR(VLOOKUP($L746,Insumos!$D$2:$G$518,2,FALSE),"")</f>
        <v/>
      </c>
      <c r="N746" s="545"/>
      <c r="O746" s="476" t="str">
        <f>IFERROR(VLOOKUP($L746,Insumos!$D$2:$G$518,3,FALSE),"")</f>
        <v/>
      </c>
      <c r="P746" s="476" t="e">
        <f>+Tabla1[[#This Row],[Precio Unitario]]*Tabla1[[#This Row],[Cantidad de Insumos]]</f>
        <v>#VALUE!</v>
      </c>
      <c r="Q746" s="476" t="str">
        <f>IFERROR(VLOOKUP($L746,Insumos!$D$2:$G$518,4,FALSE),"")</f>
        <v/>
      </c>
      <c r="R746" s="475"/>
    </row>
    <row r="747" spans="2:18" x14ac:dyDescent="0.25">
      <c r="B747" s="477" t="str">
        <f>IF(Tabla1[[#This Row],[Código_Actividad]]="","",CONCATENATE(Tabla1[[#This Row],[POA]],".",Tabla1[[#This Row],[SRS]],".",Tabla1[[#This Row],[AREA]],".",Tabla1[[#This Row],[TIPO]]))</f>
        <v/>
      </c>
      <c r="C747" s="477" t="str">
        <f>IF(Tabla1[[#This Row],[Código_Actividad]]="","",'Formulario PPGR1'!#REF!)</f>
        <v/>
      </c>
      <c r="D747" s="477" t="str">
        <f>IF(Tabla1[[#This Row],[Código_Actividad]]="","",'Formulario PPGR1'!#REF!)</f>
        <v/>
      </c>
      <c r="E747" s="477" t="str">
        <f>IF(Tabla1[[#This Row],[Código_Actividad]]="","",'Formulario PPGR1'!#REF!)</f>
        <v/>
      </c>
      <c r="F747" s="477" t="str">
        <f>IF(Tabla1[[#This Row],[Código_Actividad]]="","",'Formulario PPGR1'!#REF!)</f>
        <v/>
      </c>
      <c r="G747" s="386"/>
      <c r="H747" s="418" t="str">
        <f>IFERROR(VLOOKUP(Tabla1[[#This Row],[Código_Actividad]],'Formulario PPGR2'!$H$7:$I$1048576,2,FALSE),"")</f>
        <v/>
      </c>
      <c r="I747" s="453" t="str">
        <f>IFERROR(VLOOKUP([16]!Tabla1[[#This Row],[Código_Actividad]],[16]!Tabla2[[Código]:[Total de Acciones ]],15,FALSE),"")</f>
        <v/>
      </c>
      <c r="J747" s="388"/>
      <c r="K747" s="451" t="str">
        <f>IFERROR(VLOOKUP($J747,[16]LSIns!$B$5:$C$45,2,FALSE),"")</f>
        <v/>
      </c>
      <c r="L747" s="543"/>
      <c r="M747" s="475" t="str">
        <f>IFERROR(VLOOKUP($L747,Insumos!$D$2:$G$518,2,FALSE),"")</f>
        <v/>
      </c>
      <c r="N747" s="545"/>
      <c r="O747" s="476" t="str">
        <f>IFERROR(VLOOKUP($L747,Insumos!$D$2:$G$518,3,FALSE),"")</f>
        <v/>
      </c>
      <c r="P747" s="476" t="e">
        <f>+Tabla1[[#This Row],[Precio Unitario]]*Tabla1[[#This Row],[Cantidad de Insumos]]</f>
        <v>#VALUE!</v>
      </c>
      <c r="Q747" s="476" t="str">
        <f>IFERROR(VLOOKUP($L747,Insumos!$D$2:$G$518,4,FALSE),"")</f>
        <v/>
      </c>
      <c r="R747" s="475"/>
    </row>
    <row r="748" spans="2:18" x14ac:dyDescent="0.25">
      <c r="B748" s="477" t="str">
        <f>IF(Tabla1[[#This Row],[Código_Actividad]]="","",CONCATENATE(Tabla1[[#This Row],[POA]],".",Tabla1[[#This Row],[SRS]],".",Tabla1[[#This Row],[AREA]],".",Tabla1[[#This Row],[TIPO]]))</f>
        <v/>
      </c>
      <c r="C748" s="477" t="str">
        <f>IF(Tabla1[[#This Row],[Código_Actividad]]="","",'Formulario PPGR1'!#REF!)</f>
        <v/>
      </c>
      <c r="D748" s="477" t="str">
        <f>IF(Tabla1[[#This Row],[Código_Actividad]]="","",'Formulario PPGR1'!#REF!)</f>
        <v/>
      </c>
      <c r="E748" s="477" t="str">
        <f>IF(Tabla1[[#This Row],[Código_Actividad]]="","",'Formulario PPGR1'!#REF!)</f>
        <v/>
      </c>
      <c r="F748" s="477" t="str">
        <f>IF(Tabla1[[#This Row],[Código_Actividad]]="","",'Formulario PPGR1'!#REF!)</f>
        <v/>
      </c>
      <c r="G748" s="386"/>
      <c r="H748" s="418" t="str">
        <f>IFERROR(VLOOKUP(Tabla1[[#This Row],[Código_Actividad]],'Formulario PPGR2'!$H$7:$I$1048576,2,FALSE),"")</f>
        <v/>
      </c>
      <c r="I748" s="453" t="str">
        <f>IFERROR(VLOOKUP([16]!Tabla1[[#This Row],[Código_Actividad]],[16]!Tabla2[[Código]:[Total de Acciones ]],15,FALSE),"")</f>
        <v/>
      </c>
      <c r="J748" s="388"/>
      <c r="K748" s="451" t="str">
        <f>IFERROR(VLOOKUP($J748,[16]LSIns!$B$5:$C$45,2,FALSE),"")</f>
        <v/>
      </c>
      <c r="L748" s="543"/>
      <c r="M748" s="475" t="str">
        <f>IFERROR(VLOOKUP($L748,Insumos!$D$2:$G$518,2,FALSE),"")</f>
        <v/>
      </c>
      <c r="N748" s="545"/>
      <c r="O748" s="476" t="str">
        <f>IFERROR(VLOOKUP($L748,Insumos!$D$2:$G$518,3,FALSE),"")</f>
        <v/>
      </c>
      <c r="P748" s="476" t="e">
        <f>+Tabla1[[#This Row],[Precio Unitario]]*Tabla1[[#This Row],[Cantidad de Insumos]]</f>
        <v>#VALUE!</v>
      </c>
      <c r="Q748" s="476" t="str">
        <f>IFERROR(VLOOKUP($L748,Insumos!$D$2:$G$518,4,FALSE),"")</f>
        <v/>
      </c>
      <c r="R748" s="475"/>
    </row>
    <row r="749" spans="2:18" x14ac:dyDescent="0.25">
      <c r="B749" s="477" t="str">
        <f>IF(Tabla1[[#This Row],[Código_Actividad]]="","",CONCATENATE(Tabla1[[#This Row],[POA]],".",Tabla1[[#This Row],[SRS]],".",Tabla1[[#This Row],[AREA]],".",Tabla1[[#This Row],[TIPO]]))</f>
        <v/>
      </c>
      <c r="C749" s="477" t="str">
        <f>IF(Tabla1[[#This Row],[Código_Actividad]]="","",'Formulario PPGR1'!#REF!)</f>
        <v/>
      </c>
      <c r="D749" s="477" t="str">
        <f>IF(Tabla1[[#This Row],[Código_Actividad]]="","",'Formulario PPGR1'!#REF!)</f>
        <v/>
      </c>
      <c r="E749" s="477" t="str">
        <f>IF(Tabla1[[#This Row],[Código_Actividad]]="","",'Formulario PPGR1'!#REF!)</f>
        <v/>
      </c>
      <c r="F749" s="477" t="str">
        <f>IF(Tabla1[[#This Row],[Código_Actividad]]="","",'Formulario PPGR1'!#REF!)</f>
        <v/>
      </c>
      <c r="G749" s="386"/>
      <c r="H749" s="418" t="str">
        <f>IFERROR(VLOOKUP(Tabla1[[#This Row],[Código_Actividad]],'Formulario PPGR2'!$H$7:$I$1048576,2,FALSE),"")</f>
        <v/>
      </c>
      <c r="I749" s="453" t="str">
        <f>IFERROR(VLOOKUP([16]!Tabla1[[#This Row],[Código_Actividad]],[16]!Tabla2[[Código]:[Total de Acciones ]],15,FALSE),"")</f>
        <v/>
      </c>
      <c r="J749" s="388"/>
      <c r="K749" s="451" t="str">
        <f>IFERROR(VLOOKUP($J749,[16]LSIns!$B$5:$C$45,2,FALSE),"")</f>
        <v/>
      </c>
      <c r="L749" s="543"/>
      <c r="M749" s="475" t="str">
        <f>IFERROR(VLOOKUP($L749,Insumos!$D$2:$G$518,2,FALSE),"")</f>
        <v/>
      </c>
      <c r="N749" s="545"/>
      <c r="O749" s="476" t="str">
        <f>IFERROR(VLOOKUP($L749,Insumos!$D$2:$G$518,3,FALSE),"")</f>
        <v/>
      </c>
      <c r="P749" s="476" t="e">
        <f>+Tabla1[[#This Row],[Precio Unitario]]*Tabla1[[#This Row],[Cantidad de Insumos]]</f>
        <v>#VALUE!</v>
      </c>
      <c r="Q749" s="476" t="str">
        <f>IFERROR(VLOOKUP($L749,Insumos!$D$2:$G$518,4,FALSE),"")</f>
        <v/>
      </c>
      <c r="R749" s="475"/>
    </row>
    <row r="750" spans="2:18" x14ac:dyDescent="0.25">
      <c r="B750" s="477" t="str">
        <f>IF(Tabla1[[#This Row],[Código_Actividad]]="","",CONCATENATE(Tabla1[[#This Row],[POA]],".",Tabla1[[#This Row],[SRS]],".",Tabla1[[#This Row],[AREA]],".",Tabla1[[#This Row],[TIPO]]))</f>
        <v/>
      </c>
      <c r="C750" s="477" t="str">
        <f>IF(Tabla1[[#This Row],[Código_Actividad]]="","",'Formulario PPGR1'!#REF!)</f>
        <v/>
      </c>
      <c r="D750" s="477" t="str">
        <f>IF(Tabla1[[#This Row],[Código_Actividad]]="","",'Formulario PPGR1'!#REF!)</f>
        <v/>
      </c>
      <c r="E750" s="477" t="str">
        <f>IF(Tabla1[[#This Row],[Código_Actividad]]="","",'Formulario PPGR1'!#REF!)</f>
        <v/>
      </c>
      <c r="F750" s="477" t="str">
        <f>IF(Tabla1[[#This Row],[Código_Actividad]]="","",'Formulario PPGR1'!#REF!)</f>
        <v/>
      </c>
      <c r="G750" s="386"/>
      <c r="H750" s="418" t="str">
        <f>IFERROR(VLOOKUP(Tabla1[[#This Row],[Código_Actividad]],'Formulario PPGR2'!$H$7:$I$1048576,2,FALSE),"")</f>
        <v/>
      </c>
      <c r="I750" s="453" t="str">
        <f>IFERROR(VLOOKUP([16]!Tabla1[[#This Row],[Código_Actividad]],[16]!Tabla2[[Código]:[Total de Acciones ]],15,FALSE),"")</f>
        <v/>
      </c>
      <c r="J750" s="388"/>
      <c r="K750" s="451" t="str">
        <f>IFERROR(VLOOKUP($J750,[16]LSIns!$B$5:$C$45,2,FALSE),"")</f>
        <v/>
      </c>
      <c r="L750" s="543"/>
      <c r="M750" s="475" t="str">
        <f>IFERROR(VLOOKUP($L750,Insumos!$D$2:$G$518,2,FALSE),"")</f>
        <v/>
      </c>
      <c r="N750" s="545"/>
      <c r="O750" s="476" t="str">
        <f>IFERROR(VLOOKUP($L750,Insumos!$D$2:$G$518,3,FALSE),"")</f>
        <v/>
      </c>
      <c r="P750" s="476" t="e">
        <f>+Tabla1[[#This Row],[Precio Unitario]]*Tabla1[[#This Row],[Cantidad de Insumos]]</f>
        <v>#VALUE!</v>
      </c>
      <c r="Q750" s="476" t="str">
        <f>IFERROR(VLOOKUP($L750,Insumos!$D$2:$G$518,4,FALSE),"")</f>
        <v/>
      </c>
      <c r="R750" s="475"/>
    </row>
    <row r="751" spans="2:18" x14ac:dyDescent="0.25">
      <c r="B751" s="477" t="str">
        <f>IF(Tabla1[[#This Row],[Código_Actividad]]="","",CONCATENATE(Tabla1[[#This Row],[POA]],".",Tabla1[[#This Row],[SRS]],".",Tabla1[[#This Row],[AREA]],".",Tabla1[[#This Row],[TIPO]]))</f>
        <v/>
      </c>
      <c r="C751" s="477" t="str">
        <f>IF(Tabla1[[#This Row],[Código_Actividad]]="","",'Formulario PPGR1'!#REF!)</f>
        <v/>
      </c>
      <c r="D751" s="477" t="str">
        <f>IF(Tabla1[[#This Row],[Código_Actividad]]="","",'Formulario PPGR1'!#REF!)</f>
        <v/>
      </c>
      <c r="E751" s="477" t="str">
        <f>IF(Tabla1[[#This Row],[Código_Actividad]]="","",'Formulario PPGR1'!#REF!)</f>
        <v/>
      </c>
      <c r="F751" s="477" t="str">
        <f>IF(Tabla1[[#This Row],[Código_Actividad]]="","",'Formulario PPGR1'!#REF!)</f>
        <v/>
      </c>
      <c r="G751" s="386"/>
      <c r="H751" s="418" t="str">
        <f>IFERROR(VLOOKUP(Tabla1[[#This Row],[Código_Actividad]],'Formulario PPGR2'!$H$7:$I$1048576,2,FALSE),"")</f>
        <v/>
      </c>
      <c r="I751" s="453" t="str">
        <f>IFERROR(VLOOKUP([16]!Tabla1[[#This Row],[Código_Actividad]],[16]!Tabla2[[Código]:[Total de Acciones ]],15,FALSE),"")</f>
        <v/>
      </c>
      <c r="J751" s="388"/>
      <c r="K751" s="451" t="str">
        <f>IFERROR(VLOOKUP($J751,[16]LSIns!$B$5:$C$45,2,FALSE),"")</f>
        <v/>
      </c>
      <c r="L751" s="543"/>
      <c r="M751" s="475" t="str">
        <f>IFERROR(VLOOKUP($L751,Insumos!$D$2:$G$518,2,FALSE),"")</f>
        <v/>
      </c>
      <c r="N751" s="545"/>
      <c r="O751" s="476" t="str">
        <f>IFERROR(VLOOKUP($L751,Insumos!$D$2:$G$518,3,FALSE),"")</f>
        <v/>
      </c>
      <c r="P751" s="476" t="e">
        <f>+Tabla1[[#This Row],[Precio Unitario]]*Tabla1[[#This Row],[Cantidad de Insumos]]</f>
        <v>#VALUE!</v>
      </c>
      <c r="Q751" s="476" t="str">
        <f>IFERROR(VLOOKUP($L751,Insumos!$D$2:$G$518,4,FALSE),"")</f>
        <v/>
      </c>
      <c r="R751" s="475"/>
    </row>
    <row r="752" spans="2:18" x14ac:dyDescent="0.25">
      <c r="B752" s="477" t="str">
        <f>IF(Tabla1[[#This Row],[Código_Actividad]]="","",CONCATENATE(Tabla1[[#This Row],[POA]],".",Tabla1[[#This Row],[SRS]],".",Tabla1[[#This Row],[AREA]],".",Tabla1[[#This Row],[TIPO]]))</f>
        <v/>
      </c>
      <c r="C752" s="477" t="str">
        <f>IF(Tabla1[[#This Row],[Código_Actividad]]="","",'Formulario PPGR1'!#REF!)</f>
        <v/>
      </c>
      <c r="D752" s="477" t="str">
        <f>IF(Tabla1[[#This Row],[Código_Actividad]]="","",'Formulario PPGR1'!#REF!)</f>
        <v/>
      </c>
      <c r="E752" s="477" t="str">
        <f>IF(Tabla1[[#This Row],[Código_Actividad]]="","",'Formulario PPGR1'!#REF!)</f>
        <v/>
      </c>
      <c r="F752" s="477" t="str">
        <f>IF(Tabla1[[#This Row],[Código_Actividad]]="","",'Formulario PPGR1'!#REF!)</f>
        <v/>
      </c>
      <c r="G752" s="386"/>
      <c r="H752" s="418" t="str">
        <f>IFERROR(VLOOKUP(Tabla1[[#This Row],[Código_Actividad]],'Formulario PPGR2'!$H$7:$I$1048576,2,FALSE),"")</f>
        <v/>
      </c>
      <c r="I752" s="453" t="str">
        <f>IFERROR(VLOOKUP([16]!Tabla1[[#This Row],[Código_Actividad]],[16]!Tabla2[[Código]:[Total de Acciones ]],15,FALSE),"")</f>
        <v/>
      </c>
      <c r="J752" s="388"/>
      <c r="K752" s="451" t="str">
        <f>IFERROR(VLOOKUP($J752,[16]LSIns!$B$5:$C$45,2,FALSE),"")</f>
        <v/>
      </c>
      <c r="L752" s="543"/>
      <c r="M752" s="475" t="str">
        <f>IFERROR(VLOOKUP($L752,Insumos!$D$2:$G$518,2,FALSE),"")</f>
        <v/>
      </c>
      <c r="N752" s="545"/>
      <c r="O752" s="476" t="str">
        <f>IFERROR(VLOOKUP($L752,Insumos!$D$2:$G$518,3,FALSE),"")</f>
        <v/>
      </c>
      <c r="P752" s="476" t="e">
        <f>+Tabla1[[#This Row],[Precio Unitario]]*Tabla1[[#This Row],[Cantidad de Insumos]]</f>
        <v>#VALUE!</v>
      </c>
      <c r="Q752" s="476" t="str">
        <f>IFERROR(VLOOKUP($L752,Insumos!$D$2:$G$518,4,FALSE),"")</f>
        <v/>
      </c>
      <c r="R752" s="475"/>
    </row>
    <row r="753" spans="2:18" x14ac:dyDescent="0.25">
      <c r="B753" s="477" t="str">
        <f>IF(Tabla1[[#This Row],[Código_Actividad]]="","",CONCATENATE(Tabla1[[#This Row],[POA]],".",Tabla1[[#This Row],[SRS]],".",Tabla1[[#This Row],[AREA]],".",Tabla1[[#This Row],[TIPO]]))</f>
        <v/>
      </c>
      <c r="C753" s="477" t="str">
        <f>IF(Tabla1[[#This Row],[Código_Actividad]]="","",'Formulario PPGR1'!#REF!)</f>
        <v/>
      </c>
      <c r="D753" s="477" t="str">
        <f>IF(Tabla1[[#This Row],[Código_Actividad]]="","",'Formulario PPGR1'!#REF!)</f>
        <v/>
      </c>
      <c r="E753" s="477" t="str">
        <f>IF(Tabla1[[#This Row],[Código_Actividad]]="","",'Formulario PPGR1'!#REF!)</f>
        <v/>
      </c>
      <c r="F753" s="477" t="str">
        <f>IF(Tabla1[[#This Row],[Código_Actividad]]="","",'Formulario PPGR1'!#REF!)</f>
        <v/>
      </c>
      <c r="G753" s="386"/>
      <c r="H753" s="418" t="str">
        <f>IFERROR(VLOOKUP(Tabla1[[#This Row],[Código_Actividad]],'Formulario PPGR2'!$H$7:$I$1048576,2,FALSE),"")</f>
        <v/>
      </c>
      <c r="I753" s="453" t="str">
        <f>IFERROR(VLOOKUP([16]!Tabla1[[#This Row],[Código_Actividad]],[16]!Tabla2[[Código]:[Total de Acciones ]],15,FALSE),"")</f>
        <v/>
      </c>
      <c r="J753" s="388"/>
      <c r="K753" s="451" t="str">
        <f>IFERROR(VLOOKUP($J753,[16]LSIns!$B$5:$C$45,2,FALSE),"")</f>
        <v/>
      </c>
      <c r="L753" s="543"/>
      <c r="M753" s="475" t="str">
        <f>IFERROR(VLOOKUP($L753,Insumos!$D$2:$G$518,2,FALSE),"")</f>
        <v/>
      </c>
      <c r="N753" s="545"/>
      <c r="O753" s="476" t="str">
        <f>IFERROR(VLOOKUP($L753,Insumos!$D$2:$G$518,3,FALSE),"")</f>
        <v/>
      </c>
      <c r="P753" s="476" t="e">
        <f>+Tabla1[[#This Row],[Precio Unitario]]*Tabla1[[#This Row],[Cantidad de Insumos]]</f>
        <v>#VALUE!</v>
      </c>
      <c r="Q753" s="476" t="str">
        <f>IFERROR(VLOOKUP($L753,Insumos!$D$2:$G$518,4,FALSE),"")</f>
        <v/>
      </c>
      <c r="R753" s="475"/>
    </row>
    <row r="754" spans="2:18" x14ac:dyDescent="0.25">
      <c r="B754" s="477" t="str">
        <f>IF(Tabla1[[#This Row],[Código_Actividad]]="","",CONCATENATE(Tabla1[[#This Row],[POA]],".",Tabla1[[#This Row],[SRS]],".",Tabla1[[#This Row],[AREA]],".",Tabla1[[#This Row],[TIPO]]))</f>
        <v/>
      </c>
      <c r="C754" s="477" t="str">
        <f>IF(Tabla1[[#This Row],[Código_Actividad]]="","",'Formulario PPGR1'!#REF!)</f>
        <v/>
      </c>
      <c r="D754" s="477" t="str">
        <f>IF(Tabla1[[#This Row],[Código_Actividad]]="","",'Formulario PPGR1'!#REF!)</f>
        <v/>
      </c>
      <c r="E754" s="477" t="str">
        <f>IF(Tabla1[[#This Row],[Código_Actividad]]="","",'Formulario PPGR1'!#REF!)</f>
        <v/>
      </c>
      <c r="F754" s="477" t="str">
        <f>IF(Tabla1[[#This Row],[Código_Actividad]]="","",'Formulario PPGR1'!#REF!)</f>
        <v/>
      </c>
      <c r="G754" s="386"/>
      <c r="H754" s="418" t="str">
        <f>IFERROR(VLOOKUP(Tabla1[[#This Row],[Código_Actividad]],'Formulario PPGR2'!$H$7:$I$1048576,2,FALSE),"")</f>
        <v/>
      </c>
      <c r="I754" s="453" t="str">
        <f>IFERROR(VLOOKUP([16]!Tabla1[[#This Row],[Código_Actividad]],[16]!Tabla2[[Código]:[Total de Acciones ]],15,FALSE),"")</f>
        <v/>
      </c>
      <c r="J754" s="388"/>
      <c r="K754" s="451" t="str">
        <f>IFERROR(VLOOKUP($J754,[16]LSIns!$B$5:$C$45,2,FALSE),"")</f>
        <v/>
      </c>
      <c r="L754" s="543"/>
      <c r="M754" s="475" t="str">
        <f>IFERROR(VLOOKUP($L754,Insumos!$D$2:$G$518,2,FALSE),"")</f>
        <v/>
      </c>
      <c r="N754" s="545"/>
      <c r="O754" s="476" t="str">
        <f>IFERROR(VLOOKUP($L754,Insumos!$D$2:$G$518,3,FALSE),"")</f>
        <v/>
      </c>
      <c r="P754" s="476" t="e">
        <f>+Tabla1[[#This Row],[Precio Unitario]]*Tabla1[[#This Row],[Cantidad de Insumos]]</f>
        <v>#VALUE!</v>
      </c>
      <c r="Q754" s="476" t="str">
        <f>IFERROR(VLOOKUP($L754,Insumos!$D$2:$G$518,4,FALSE),"")</f>
        <v/>
      </c>
      <c r="R754" s="475"/>
    </row>
    <row r="755" spans="2:18" x14ac:dyDescent="0.25">
      <c r="B755" s="477" t="str">
        <f>IF(Tabla1[[#This Row],[Código_Actividad]]="","",CONCATENATE(Tabla1[[#This Row],[POA]],".",Tabla1[[#This Row],[SRS]],".",Tabla1[[#This Row],[AREA]],".",Tabla1[[#This Row],[TIPO]]))</f>
        <v/>
      </c>
      <c r="C755" s="477" t="str">
        <f>IF(Tabla1[[#This Row],[Código_Actividad]]="","",'Formulario PPGR1'!#REF!)</f>
        <v/>
      </c>
      <c r="D755" s="477" t="str">
        <f>IF(Tabla1[[#This Row],[Código_Actividad]]="","",'Formulario PPGR1'!#REF!)</f>
        <v/>
      </c>
      <c r="E755" s="477" t="str">
        <f>IF(Tabla1[[#This Row],[Código_Actividad]]="","",'Formulario PPGR1'!#REF!)</f>
        <v/>
      </c>
      <c r="F755" s="477" t="str">
        <f>IF(Tabla1[[#This Row],[Código_Actividad]]="","",'Formulario PPGR1'!#REF!)</f>
        <v/>
      </c>
      <c r="G755" s="386"/>
      <c r="H755" s="418" t="str">
        <f>IFERROR(VLOOKUP(Tabla1[[#This Row],[Código_Actividad]],'Formulario PPGR2'!$H$7:$I$1048576,2,FALSE),"")</f>
        <v/>
      </c>
      <c r="I755" s="453" t="str">
        <f>IFERROR(VLOOKUP([16]!Tabla1[[#This Row],[Código_Actividad]],[16]!Tabla2[[Código]:[Total de Acciones ]],15,FALSE),"")</f>
        <v/>
      </c>
      <c r="J755" s="388"/>
      <c r="K755" s="451" t="str">
        <f>IFERROR(VLOOKUP($J755,[16]LSIns!$B$5:$C$45,2,FALSE),"")</f>
        <v/>
      </c>
      <c r="L755" s="543"/>
      <c r="M755" s="475" t="str">
        <f>IFERROR(VLOOKUP($L755,Insumos!$D$2:$G$518,2,FALSE),"")</f>
        <v/>
      </c>
      <c r="N755" s="545"/>
      <c r="O755" s="476" t="str">
        <f>IFERROR(VLOOKUP($L755,Insumos!$D$2:$G$518,3,FALSE),"")</f>
        <v/>
      </c>
      <c r="P755" s="476" t="e">
        <f>+Tabla1[[#This Row],[Precio Unitario]]*Tabla1[[#This Row],[Cantidad de Insumos]]</f>
        <v>#VALUE!</v>
      </c>
      <c r="Q755" s="476" t="str">
        <f>IFERROR(VLOOKUP($L755,Insumos!$D$2:$G$518,4,FALSE),"")</f>
        <v/>
      </c>
      <c r="R755" s="475"/>
    </row>
    <row r="756" spans="2:18" x14ac:dyDescent="0.25">
      <c r="B756" s="477" t="str">
        <f>IF(Tabla1[[#This Row],[Código_Actividad]]="","",CONCATENATE(Tabla1[[#This Row],[POA]],".",Tabla1[[#This Row],[SRS]],".",Tabla1[[#This Row],[AREA]],".",Tabla1[[#This Row],[TIPO]]))</f>
        <v/>
      </c>
      <c r="C756" s="477" t="str">
        <f>IF(Tabla1[[#This Row],[Código_Actividad]]="","",'Formulario PPGR1'!#REF!)</f>
        <v/>
      </c>
      <c r="D756" s="477" t="str">
        <f>IF(Tabla1[[#This Row],[Código_Actividad]]="","",'Formulario PPGR1'!#REF!)</f>
        <v/>
      </c>
      <c r="E756" s="477" t="str">
        <f>IF(Tabla1[[#This Row],[Código_Actividad]]="","",'Formulario PPGR1'!#REF!)</f>
        <v/>
      </c>
      <c r="F756" s="477" t="str">
        <f>IF(Tabla1[[#This Row],[Código_Actividad]]="","",'Formulario PPGR1'!#REF!)</f>
        <v/>
      </c>
      <c r="G756" s="386"/>
      <c r="H756" s="418" t="str">
        <f>IFERROR(VLOOKUP(Tabla1[[#This Row],[Código_Actividad]],'Formulario PPGR2'!$H$7:$I$1048576,2,FALSE),"")</f>
        <v/>
      </c>
      <c r="I756" s="453" t="str">
        <f>IFERROR(VLOOKUP([16]!Tabla1[[#This Row],[Código_Actividad]],[16]!Tabla2[[Código]:[Total de Acciones ]],15,FALSE),"")</f>
        <v/>
      </c>
      <c r="J756" s="388"/>
      <c r="K756" s="451" t="str">
        <f>IFERROR(VLOOKUP($J756,[16]LSIns!$B$5:$C$45,2,FALSE),"")</f>
        <v/>
      </c>
      <c r="L756" s="543"/>
      <c r="M756" s="475" t="str">
        <f>IFERROR(VLOOKUP($L756,Insumos!$D$2:$G$518,2,FALSE),"")</f>
        <v/>
      </c>
      <c r="N756" s="545"/>
      <c r="O756" s="476" t="str">
        <f>IFERROR(VLOOKUP($L756,Insumos!$D$2:$G$518,3,FALSE),"")</f>
        <v/>
      </c>
      <c r="P756" s="476" t="e">
        <f>+Tabla1[[#This Row],[Precio Unitario]]*Tabla1[[#This Row],[Cantidad de Insumos]]</f>
        <v>#VALUE!</v>
      </c>
      <c r="Q756" s="476" t="str">
        <f>IFERROR(VLOOKUP($L756,Insumos!$D$2:$G$518,4,FALSE),"")</f>
        <v/>
      </c>
      <c r="R756" s="475"/>
    </row>
    <row r="757" spans="2:18" x14ac:dyDescent="0.25">
      <c r="B757" s="477" t="str">
        <f>IF(Tabla1[[#This Row],[Código_Actividad]]="","",CONCATENATE(Tabla1[[#This Row],[POA]],".",Tabla1[[#This Row],[SRS]],".",Tabla1[[#This Row],[AREA]],".",Tabla1[[#This Row],[TIPO]]))</f>
        <v/>
      </c>
      <c r="C757" s="477" t="str">
        <f>IF(Tabla1[[#This Row],[Código_Actividad]]="","",'Formulario PPGR1'!#REF!)</f>
        <v/>
      </c>
      <c r="D757" s="477" t="str">
        <f>IF(Tabla1[[#This Row],[Código_Actividad]]="","",'Formulario PPGR1'!#REF!)</f>
        <v/>
      </c>
      <c r="E757" s="477" t="str">
        <f>IF(Tabla1[[#This Row],[Código_Actividad]]="","",'Formulario PPGR1'!#REF!)</f>
        <v/>
      </c>
      <c r="F757" s="477" t="str">
        <f>IF(Tabla1[[#This Row],[Código_Actividad]]="","",'Formulario PPGR1'!#REF!)</f>
        <v/>
      </c>
      <c r="G757" s="386"/>
      <c r="H757" s="418" t="str">
        <f>IFERROR(VLOOKUP(Tabla1[[#This Row],[Código_Actividad]],'Formulario PPGR2'!$H$7:$I$1048576,2,FALSE),"")</f>
        <v/>
      </c>
      <c r="I757" s="453" t="str">
        <f>IFERROR(VLOOKUP([16]!Tabla1[[#This Row],[Código_Actividad]],[16]!Tabla2[[Código]:[Total de Acciones ]],15,FALSE),"")</f>
        <v/>
      </c>
      <c r="J757" s="388"/>
      <c r="K757" s="451" t="str">
        <f>IFERROR(VLOOKUP($J757,[16]LSIns!$B$5:$C$45,2,FALSE),"")</f>
        <v/>
      </c>
      <c r="L757" s="543"/>
      <c r="M757" s="475" t="str">
        <f>IFERROR(VLOOKUP($L757,Insumos!$D$2:$G$518,2,FALSE),"")</f>
        <v/>
      </c>
      <c r="N757" s="545"/>
      <c r="O757" s="476" t="str">
        <f>IFERROR(VLOOKUP($L757,Insumos!$D$2:$G$518,3,FALSE),"")</f>
        <v/>
      </c>
      <c r="P757" s="476" t="e">
        <f>+Tabla1[[#This Row],[Precio Unitario]]*Tabla1[[#This Row],[Cantidad de Insumos]]</f>
        <v>#VALUE!</v>
      </c>
      <c r="Q757" s="476" t="str">
        <f>IFERROR(VLOOKUP($L757,Insumos!$D$2:$G$518,4,FALSE),"")</f>
        <v/>
      </c>
      <c r="R757" s="475"/>
    </row>
    <row r="758" spans="2:18" x14ac:dyDescent="0.25">
      <c r="B758" s="477" t="str">
        <f>IF(Tabla1[[#This Row],[Código_Actividad]]="","",CONCATENATE(Tabla1[[#This Row],[POA]],".",Tabla1[[#This Row],[SRS]],".",Tabla1[[#This Row],[AREA]],".",Tabla1[[#This Row],[TIPO]]))</f>
        <v/>
      </c>
      <c r="C758" s="477" t="str">
        <f>IF(Tabla1[[#This Row],[Código_Actividad]]="","",'Formulario PPGR1'!#REF!)</f>
        <v/>
      </c>
      <c r="D758" s="477" t="str">
        <f>IF(Tabla1[[#This Row],[Código_Actividad]]="","",'Formulario PPGR1'!#REF!)</f>
        <v/>
      </c>
      <c r="E758" s="477" t="str">
        <f>IF(Tabla1[[#This Row],[Código_Actividad]]="","",'Formulario PPGR1'!#REF!)</f>
        <v/>
      </c>
      <c r="F758" s="477" t="str">
        <f>IF(Tabla1[[#This Row],[Código_Actividad]]="","",'Formulario PPGR1'!#REF!)</f>
        <v/>
      </c>
      <c r="G758" s="386"/>
      <c r="H758" s="418" t="str">
        <f>IFERROR(VLOOKUP(Tabla1[[#This Row],[Código_Actividad]],'Formulario PPGR2'!$H$7:$I$1048576,2,FALSE),"")</f>
        <v/>
      </c>
      <c r="I758" s="453" t="str">
        <f>IFERROR(VLOOKUP([16]!Tabla1[[#This Row],[Código_Actividad]],[16]!Tabla2[[Código]:[Total de Acciones ]],15,FALSE),"")</f>
        <v/>
      </c>
      <c r="J758" s="388"/>
      <c r="K758" s="451" t="str">
        <f>IFERROR(VLOOKUP($J758,[16]LSIns!$B$5:$C$45,2,FALSE),"")</f>
        <v/>
      </c>
      <c r="L758" s="543"/>
      <c r="M758" s="475" t="str">
        <f>IFERROR(VLOOKUP($L758,Insumos!$D$2:$G$518,2,FALSE),"")</f>
        <v/>
      </c>
      <c r="N758" s="545"/>
      <c r="O758" s="476" t="str">
        <f>IFERROR(VLOOKUP($L758,Insumos!$D$2:$G$518,3,FALSE),"")</f>
        <v/>
      </c>
      <c r="P758" s="476" t="e">
        <f>+Tabla1[[#This Row],[Precio Unitario]]*Tabla1[[#This Row],[Cantidad de Insumos]]</f>
        <v>#VALUE!</v>
      </c>
      <c r="Q758" s="476" t="str">
        <f>IFERROR(VLOOKUP($L758,Insumos!$D$2:$G$518,4,FALSE),"")</f>
        <v/>
      </c>
      <c r="R758" s="475"/>
    </row>
    <row r="759" spans="2:18" x14ac:dyDescent="0.25">
      <c r="B759" s="477" t="str">
        <f>IF(Tabla1[[#This Row],[Código_Actividad]]="","",CONCATENATE(Tabla1[[#This Row],[POA]],".",Tabla1[[#This Row],[SRS]],".",Tabla1[[#This Row],[AREA]],".",Tabla1[[#This Row],[TIPO]]))</f>
        <v/>
      </c>
      <c r="C759" s="477" t="str">
        <f>IF(Tabla1[[#This Row],[Código_Actividad]]="","",'Formulario PPGR1'!#REF!)</f>
        <v/>
      </c>
      <c r="D759" s="477" t="str">
        <f>IF(Tabla1[[#This Row],[Código_Actividad]]="","",'Formulario PPGR1'!#REF!)</f>
        <v/>
      </c>
      <c r="E759" s="477" t="str">
        <f>IF(Tabla1[[#This Row],[Código_Actividad]]="","",'Formulario PPGR1'!#REF!)</f>
        <v/>
      </c>
      <c r="F759" s="477" t="str">
        <f>IF(Tabla1[[#This Row],[Código_Actividad]]="","",'Formulario PPGR1'!#REF!)</f>
        <v/>
      </c>
      <c r="G759" s="386"/>
      <c r="H759" s="418" t="str">
        <f>IFERROR(VLOOKUP(Tabla1[[#This Row],[Código_Actividad]],'Formulario PPGR2'!$H$7:$I$1048576,2,FALSE),"")</f>
        <v/>
      </c>
      <c r="I759" s="453" t="str">
        <f>IFERROR(VLOOKUP([16]!Tabla1[[#This Row],[Código_Actividad]],[16]!Tabla2[[Código]:[Total de Acciones ]],15,FALSE),"")</f>
        <v/>
      </c>
      <c r="J759" s="388"/>
      <c r="K759" s="451" t="str">
        <f>IFERROR(VLOOKUP($J759,[16]LSIns!$B$5:$C$45,2,FALSE),"")</f>
        <v/>
      </c>
      <c r="L759" s="543"/>
      <c r="M759" s="475" t="str">
        <f>IFERROR(VLOOKUP($L759,Insumos!$D$2:$G$518,2,FALSE),"")</f>
        <v/>
      </c>
      <c r="N759" s="545"/>
      <c r="O759" s="476" t="str">
        <f>IFERROR(VLOOKUP($L759,Insumos!$D$2:$G$518,3,FALSE),"")</f>
        <v/>
      </c>
      <c r="P759" s="476" t="e">
        <f>+Tabla1[[#This Row],[Precio Unitario]]*Tabla1[[#This Row],[Cantidad de Insumos]]</f>
        <v>#VALUE!</v>
      </c>
      <c r="Q759" s="476" t="str">
        <f>IFERROR(VLOOKUP($L759,Insumos!$D$2:$G$518,4,FALSE),"")</f>
        <v/>
      </c>
      <c r="R759" s="475"/>
    </row>
    <row r="760" spans="2:18" x14ac:dyDescent="0.25">
      <c r="B760" s="477" t="str">
        <f>IF(Tabla1[[#This Row],[Código_Actividad]]="","",CONCATENATE(Tabla1[[#This Row],[POA]],".",Tabla1[[#This Row],[SRS]],".",Tabla1[[#This Row],[AREA]],".",Tabla1[[#This Row],[TIPO]]))</f>
        <v/>
      </c>
      <c r="C760" s="477" t="str">
        <f>IF(Tabla1[[#This Row],[Código_Actividad]]="","",'Formulario PPGR1'!#REF!)</f>
        <v/>
      </c>
      <c r="D760" s="477" t="str">
        <f>IF(Tabla1[[#This Row],[Código_Actividad]]="","",'Formulario PPGR1'!#REF!)</f>
        <v/>
      </c>
      <c r="E760" s="477" t="str">
        <f>IF(Tabla1[[#This Row],[Código_Actividad]]="","",'Formulario PPGR1'!#REF!)</f>
        <v/>
      </c>
      <c r="F760" s="477" t="str">
        <f>IF(Tabla1[[#This Row],[Código_Actividad]]="","",'Formulario PPGR1'!#REF!)</f>
        <v/>
      </c>
      <c r="G760" s="386"/>
      <c r="H760" s="418" t="str">
        <f>IFERROR(VLOOKUP(Tabla1[[#This Row],[Código_Actividad]],'Formulario PPGR2'!$H$7:$I$1048576,2,FALSE),"")</f>
        <v/>
      </c>
      <c r="I760" s="453" t="str">
        <f>IFERROR(VLOOKUP([16]!Tabla1[[#This Row],[Código_Actividad]],[16]!Tabla2[[Código]:[Total de Acciones ]],15,FALSE),"")</f>
        <v/>
      </c>
      <c r="J760" s="388"/>
      <c r="K760" s="451" t="str">
        <f>IFERROR(VLOOKUP($J760,[16]LSIns!$B$5:$C$45,2,FALSE),"")</f>
        <v/>
      </c>
      <c r="L760" s="543"/>
      <c r="M760" s="475" t="str">
        <f>IFERROR(VLOOKUP($L760,Insumos!$D$2:$G$518,2,FALSE),"")</f>
        <v/>
      </c>
      <c r="N760" s="545"/>
      <c r="O760" s="476" t="str">
        <f>IFERROR(VLOOKUP($L760,Insumos!$D$2:$G$518,3,FALSE),"")</f>
        <v/>
      </c>
      <c r="P760" s="476" t="e">
        <f>+Tabla1[[#This Row],[Precio Unitario]]*Tabla1[[#This Row],[Cantidad de Insumos]]</f>
        <v>#VALUE!</v>
      </c>
      <c r="Q760" s="476" t="str">
        <f>IFERROR(VLOOKUP($L760,Insumos!$D$2:$G$518,4,FALSE),"")</f>
        <v/>
      </c>
      <c r="R760" s="475"/>
    </row>
    <row r="761" spans="2:18" x14ac:dyDescent="0.25">
      <c r="B761" s="477" t="str">
        <f>IF(Tabla1[[#This Row],[Código_Actividad]]="","",CONCATENATE(Tabla1[[#This Row],[POA]],".",Tabla1[[#This Row],[SRS]],".",Tabla1[[#This Row],[AREA]],".",Tabla1[[#This Row],[TIPO]]))</f>
        <v/>
      </c>
      <c r="C761" s="477" t="str">
        <f>IF(Tabla1[[#This Row],[Código_Actividad]]="","",'Formulario PPGR1'!#REF!)</f>
        <v/>
      </c>
      <c r="D761" s="477" t="str">
        <f>IF(Tabla1[[#This Row],[Código_Actividad]]="","",'Formulario PPGR1'!#REF!)</f>
        <v/>
      </c>
      <c r="E761" s="477" t="str">
        <f>IF(Tabla1[[#This Row],[Código_Actividad]]="","",'Formulario PPGR1'!#REF!)</f>
        <v/>
      </c>
      <c r="F761" s="477" t="str">
        <f>IF(Tabla1[[#This Row],[Código_Actividad]]="","",'Formulario PPGR1'!#REF!)</f>
        <v/>
      </c>
      <c r="G761" s="386"/>
      <c r="H761" s="418" t="str">
        <f>IFERROR(VLOOKUP(Tabla1[[#This Row],[Código_Actividad]],'Formulario PPGR2'!$H$7:$I$1048576,2,FALSE),"")</f>
        <v/>
      </c>
      <c r="I761" s="453" t="str">
        <f>IFERROR(VLOOKUP([16]!Tabla1[[#This Row],[Código_Actividad]],[16]!Tabla2[[Código]:[Total de Acciones ]],15,FALSE),"")</f>
        <v/>
      </c>
      <c r="J761" s="388"/>
      <c r="K761" s="451" t="str">
        <f>IFERROR(VLOOKUP($J761,[16]LSIns!$B$5:$C$45,2,FALSE),"")</f>
        <v/>
      </c>
      <c r="L761" s="543"/>
      <c r="M761" s="475" t="str">
        <f>IFERROR(VLOOKUP($L761,Insumos!$D$2:$G$518,2,FALSE),"")</f>
        <v/>
      </c>
      <c r="N761" s="545"/>
      <c r="O761" s="476" t="str">
        <f>IFERROR(VLOOKUP($L761,Insumos!$D$2:$G$518,3,FALSE),"")</f>
        <v/>
      </c>
      <c r="P761" s="476" t="e">
        <f>+Tabla1[[#This Row],[Precio Unitario]]*Tabla1[[#This Row],[Cantidad de Insumos]]</f>
        <v>#VALUE!</v>
      </c>
      <c r="Q761" s="476" t="str">
        <f>IFERROR(VLOOKUP($L761,Insumos!$D$2:$G$518,4,FALSE),"")</f>
        <v/>
      </c>
      <c r="R761" s="475"/>
    </row>
    <row r="762" spans="2:18" x14ac:dyDescent="0.25">
      <c r="B762" s="477" t="str">
        <f>IF(Tabla1[[#This Row],[Código_Actividad]]="","",CONCATENATE(Tabla1[[#This Row],[POA]],".",Tabla1[[#This Row],[SRS]],".",Tabla1[[#This Row],[AREA]],".",Tabla1[[#This Row],[TIPO]]))</f>
        <v/>
      </c>
      <c r="C762" s="477" t="str">
        <f>IF(Tabla1[[#This Row],[Código_Actividad]]="","",'Formulario PPGR1'!#REF!)</f>
        <v/>
      </c>
      <c r="D762" s="477" t="str">
        <f>IF(Tabla1[[#This Row],[Código_Actividad]]="","",'Formulario PPGR1'!#REF!)</f>
        <v/>
      </c>
      <c r="E762" s="477" t="str">
        <f>IF(Tabla1[[#This Row],[Código_Actividad]]="","",'Formulario PPGR1'!#REF!)</f>
        <v/>
      </c>
      <c r="F762" s="477" t="str">
        <f>IF(Tabla1[[#This Row],[Código_Actividad]]="","",'Formulario PPGR1'!#REF!)</f>
        <v/>
      </c>
      <c r="G762" s="386"/>
      <c r="H762" s="418" t="str">
        <f>IFERROR(VLOOKUP(Tabla1[[#This Row],[Código_Actividad]],'Formulario PPGR2'!$H$7:$I$1048576,2,FALSE),"")</f>
        <v/>
      </c>
      <c r="I762" s="453" t="str">
        <f>IFERROR(VLOOKUP([16]!Tabla1[[#This Row],[Código_Actividad]],[16]!Tabla2[[Código]:[Total de Acciones ]],15,FALSE),"")</f>
        <v/>
      </c>
      <c r="J762" s="388"/>
      <c r="K762" s="451" t="str">
        <f>IFERROR(VLOOKUP($J762,[16]LSIns!$B$5:$C$45,2,FALSE),"")</f>
        <v/>
      </c>
      <c r="L762" s="543"/>
      <c r="M762" s="475" t="str">
        <f>IFERROR(VLOOKUP($L762,Insumos!$D$2:$G$518,2,FALSE),"")</f>
        <v/>
      </c>
      <c r="N762" s="545"/>
      <c r="O762" s="476" t="str">
        <f>IFERROR(VLOOKUP($L762,Insumos!$D$2:$G$518,3,FALSE),"")</f>
        <v/>
      </c>
      <c r="P762" s="476" t="e">
        <f>+Tabla1[[#This Row],[Precio Unitario]]*Tabla1[[#This Row],[Cantidad de Insumos]]</f>
        <v>#VALUE!</v>
      </c>
      <c r="Q762" s="476" t="str">
        <f>IFERROR(VLOOKUP($L762,Insumos!$D$2:$G$518,4,FALSE),"")</f>
        <v/>
      </c>
      <c r="R762" s="475"/>
    </row>
    <row r="763" spans="2:18" x14ac:dyDescent="0.25">
      <c r="B763" s="477" t="str">
        <f>IF(Tabla1[[#This Row],[Código_Actividad]]="","",CONCATENATE(Tabla1[[#This Row],[POA]],".",Tabla1[[#This Row],[SRS]],".",Tabla1[[#This Row],[AREA]],".",Tabla1[[#This Row],[TIPO]]))</f>
        <v/>
      </c>
      <c r="C763" s="477" t="str">
        <f>IF(Tabla1[[#This Row],[Código_Actividad]]="","",'Formulario PPGR1'!#REF!)</f>
        <v/>
      </c>
      <c r="D763" s="477" t="str">
        <f>IF(Tabla1[[#This Row],[Código_Actividad]]="","",'Formulario PPGR1'!#REF!)</f>
        <v/>
      </c>
      <c r="E763" s="477" t="str">
        <f>IF(Tabla1[[#This Row],[Código_Actividad]]="","",'Formulario PPGR1'!#REF!)</f>
        <v/>
      </c>
      <c r="F763" s="477" t="str">
        <f>IF(Tabla1[[#This Row],[Código_Actividad]]="","",'Formulario PPGR1'!#REF!)</f>
        <v/>
      </c>
      <c r="G763" s="386"/>
      <c r="H763" s="418" t="str">
        <f>IFERROR(VLOOKUP(Tabla1[[#This Row],[Código_Actividad]],'Formulario PPGR2'!$H$7:$I$1048576,2,FALSE),"")</f>
        <v/>
      </c>
      <c r="I763" s="453" t="str">
        <f>IFERROR(VLOOKUP([16]!Tabla1[[#This Row],[Código_Actividad]],[16]!Tabla2[[Código]:[Total de Acciones ]],15,FALSE),"")</f>
        <v/>
      </c>
      <c r="J763" s="388"/>
      <c r="K763" s="451" t="str">
        <f>IFERROR(VLOOKUP($J763,[16]LSIns!$B$5:$C$45,2,FALSE),"")</f>
        <v/>
      </c>
      <c r="L763" s="543"/>
      <c r="M763" s="475" t="str">
        <f>IFERROR(VLOOKUP($L763,Insumos!$D$2:$G$518,2,FALSE),"")</f>
        <v/>
      </c>
      <c r="N763" s="545"/>
      <c r="O763" s="476" t="str">
        <f>IFERROR(VLOOKUP($L763,Insumos!$D$2:$G$518,3,FALSE),"")</f>
        <v/>
      </c>
      <c r="P763" s="476" t="e">
        <f>+Tabla1[[#This Row],[Precio Unitario]]*Tabla1[[#This Row],[Cantidad de Insumos]]</f>
        <v>#VALUE!</v>
      </c>
      <c r="Q763" s="476" t="str">
        <f>IFERROR(VLOOKUP($L763,Insumos!$D$2:$G$518,4,FALSE),"")</f>
        <v/>
      </c>
      <c r="R763" s="475"/>
    </row>
    <row r="764" spans="2:18" x14ac:dyDescent="0.25">
      <c r="B764" s="477" t="str">
        <f>IF(Tabla1[[#This Row],[Código_Actividad]]="","",CONCATENATE(Tabla1[[#This Row],[POA]],".",Tabla1[[#This Row],[SRS]],".",Tabla1[[#This Row],[AREA]],".",Tabla1[[#This Row],[TIPO]]))</f>
        <v/>
      </c>
      <c r="C764" s="477" t="str">
        <f>IF(Tabla1[[#This Row],[Código_Actividad]]="","",'Formulario PPGR1'!#REF!)</f>
        <v/>
      </c>
      <c r="D764" s="477" t="str">
        <f>IF(Tabla1[[#This Row],[Código_Actividad]]="","",'Formulario PPGR1'!#REF!)</f>
        <v/>
      </c>
      <c r="E764" s="477" t="str">
        <f>IF(Tabla1[[#This Row],[Código_Actividad]]="","",'Formulario PPGR1'!#REF!)</f>
        <v/>
      </c>
      <c r="F764" s="477" t="str">
        <f>IF(Tabla1[[#This Row],[Código_Actividad]]="","",'Formulario PPGR1'!#REF!)</f>
        <v/>
      </c>
      <c r="G764" s="386"/>
      <c r="H764" s="418" t="str">
        <f>IFERROR(VLOOKUP(Tabla1[[#This Row],[Código_Actividad]],'Formulario PPGR2'!$H$7:$I$1048576,2,FALSE),"")</f>
        <v/>
      </c>
      <c r="I764" s="453" t="str">
        <f>IFERROR(VLOOKUP([16]!Tabla1[[#This Row],[Código_Actividad]],[16]!Tabla2[[Código]:[Total de Acciones ]],15,FALSE),"")</f>
        <v/>
      </c>
      <c r="J764" s="388"/>
      <c r="K764" s="451" t="str">
        <f>IFERROR(VLOOKUP($J764,[16]LSIns!$B$5:$C$45,2,FALSE),"")</f>
        <v/>
      </c>
      <c r="L764" s="543"/>
      <c r="M764" s="475" t="str">
        <f>IFERROR(VLOOKUP($L764,Insumos!$D$2:$G$518,2,FALSE),"")</f>
        <v/>
      </c>
      <c r="N764" s="545"/>
      <c r="O764" s="476" t="str">
        <f>IFERROR(VLOOKUP($L764,Insumos!$D$2:$G$518,3,FALSE),"")</f>
        <v/>
      </c>
      <c r="P764" s="476" t="e">
        <f>+Tabla1[[#This Row],[Precio Unitario]]*Tabla1[[#This Row],[Cantidad de Insumos]]</f>
        <v>#VALUE!</v>
      </c>
      <c r="Q764" s="476" t="str">
        <f>IFERROR(VLOOKUP($L764,Insumos!$D$2:$G$518,4,FALSE),"")</f>
        <v/>
      </c>
      <c r="R764" s="475"/>
    </row>
    <row r="765" spans="2:18" x14ac:dyDescent="0.25">
      <c r="B765" s="477" t="str">
        <f>IF(Tabla1[[#This Row],[Código_Actividad]]="","",CONCATENATE(Tabla1[[#This Row],[POA]],".",Tabla1[[#This Row],[SRS]],".",Tabla1[[#This Row],[AREA]],".",Tabla1[[#This Row],[TIPO]]))</f>
        <v/>
      </c>
      <c r="C765" s="477" t="str">
        <f>IF(Tabla1[[#This Row],[Código_Actividad]]="","",'Formulario PPGR1'!#REF!)</f>
        <v/>
      </c>
      <c r="D765" s="477" t="str">
        <f>IF(Tabla1[[#This Row],[Código_Actividad]]="","",'Formulario PPGR1'!#REF!)</f>
        <v/>
      </c>
      <c r="E765" s="477" t="str">
        <f>IF(Tabla1[[#This Row],[Código_Actividad]]="","",'Formulario PPGR1'!#REF!)</f>
        <v/>
      </c>
      <c r="F765" s="477" t="str">
        <f>IF(Tabla1[[#This Row],[Código_Actividad]]="","",'Formulario PPGR1'!#REF!)</f>
        <v/>
      </c>
      <c r="G765" s="386"/>
      <c r="H765" s="418" t="str">
        <f>IFERROR(VLOOKUP(Tabla1[[#This Row],[Código_Actividad]],'Formulario PPGR2'!$H$7:$I$1048576,2,FALSE),"")</f>
        <v/>
      </c>
      <c r="I765" s="453" t="str">
        <f>IFERROR(VLOOKUP([16]!Tabla1[[#This Row],[Código_Actividad]],[16]!Tabla2[[Código]:[Total de Acciones ]],15,FALSE),"")</f>
        <v/>
      </c>
      <c r="J765" s="388"/>
      <c r="K765" s="451" t="str">
        <f>IFERROR(VLOOKUP($J765,[16]LSIns!$B$5:$C$45,2,FALSE),"")</f>
        <v/>
      </c>
      <c r="L765" s="543"/>
      <c r="M765" s="475" t="str">
        <f>IFERROR(VLOOKUP($L765,Insumos!$D$2:$G$518,2,FALSE),"")</f>
        <v/>
      </c>
      <c r="N765" s="545"/>
      <c r="O765" s="476" t="str">
        <f>IFERROR(VLOOKUP($L765,Insumos!$D$2:$G$518,3,FALSE),"")</f>
        <v/>
      </c>
      <c r="P765" s="476" t="e">
        <f>+Tabla1[[#This Row],[Precio Unitario]]*Tabla1[[#This Row],[Cantidad de Insumos]]</f>
        <v>#VALUE!</v>
      </c>
      <c r="Q765" s="476" t="str">
        <f>IFERROR(VLOOKUP($L765,Insumos!$D$2:$G$518,4,FALSE),"")</f>
        <v/>
      </c>
      <c r="R765" s="475"/>
    </row>
    <row r="766" spans="2:18" x14ac:dyDescent="0.25">
      <c r="B766" s="477" t="str">
        <f>IF(Tabla1[[#This Row],[Código_Actividad]]="","",CONCATENATE(Tabla1[[#This Row],[POA]],".",Tabla1[[#This Row],[SRS]],".",Tabla1[[#This Row],[AREA]],".",Tabla1[[#This Row],[TIPO]]))</f>
        <v/>
      </c>
      <c r="C766" s="477" t="str">
        <f>IF(Tabla1[[#This Row],[Código_Actividad]]="","",'Formulario PPGR1'!#REF!)</f>
        <v/>
      </c>
      <c r="D766" s="477" t="str">
        <f>IF(Tabla1[[#This Row],[Código_Actividad]]="","",'Formulario PPGR1'!#REF!)</f>
        <v/>
      </c>
      <c r="E766" s="477" t="str">
        <f>IF(Tabla1[[#This Row],[Código_Actividad]]="","",'Formulario PPGR1'!#REF!)</f>
        <v/>
      </c>
      <c r="F766" s="477" t="str">
        <f>IF(Tabla1[[#This Row],[Código_Actividad]]="","",'Formulario PPGR1'!#REF!)</f>
        <v/>
      </c>
      <c r="G766" s="386"/>
      <c r="H766" s="418" t="str">
        <f>IFERROR(VLOOKUP(Tabla1[[#This Row],[Código_Actividad]],'Formulario PPGR2'!$H$7:$I$1048576,2,FALSE),"")</f>
        <v/>
      </c>
      <c r="I766" s="453" t="str">
        <f>IFERROR(VLOOKUP([16]!Tabla1[[#This Row],[Código_Actividad]],[16]!Tabla2[[Código]:[Total de Acciones ]],15,FALSE),"")</f>
        <v/>
      </c>
      <c r="J766" s="388"/>
      <c r="K766" s="451" t="str">
        <f>IFERROR(VLOOKUP($J766,[16]LSIns!$B$5:$C$45,2,FALSE),"")</f>
        <v/>
      </c>
      <c r="L766" s="543"/>
      <c r="M766" s="475" t="str">
        <f>IFERROR(VLOOKUP($L766,Insumos!$D$2:$G$518,2,FALSE),"")</f>
        <v/>
      </c>
      <c r="N766" s="545"/>
      <c r="O766" s="476" t="str">
        <f>IFERROR(VLOOKUP($L766,Insumos!$D$2:$G$518,3,FALSE),"")</f>
        <v/>
      </c>
      <c r="P766" s="476" t="e">
        <f>+Tabla1[[#This Row],[Precio Unitario]]*Tabla1[[#This Row],[Cantidad de Insumos]]</f>
        <v>#VALUE!</v>
      </c>
      <c r="Q766" s="476" t="str">
        <f>IFERROR(VLOOKUP($L766,Insumos!$D$2:$G$518,4,FALSE),"")</f>
        <v/>
      </c>
      <c r="R766" s="475"/>
    </row>
    <row r="767" spans="2:18" x14ac:dyDescent="0.25">
      <c r="B767" s="477" t="str">
        <f>IF(Tabla1[[#This Row],[Código_Actividad]]="","",CONCATENATE(Tabla1[[#This Row],[POA]],".",Tabla1[[#This Row],[SRS]],".",Tabla1[[#This Row],[AREA]],".",Tabla1[[#This Row],[TIPO]]))</f>
        <v/>
      </c>
      <c r="C767" s="477" t="str">
        <f>IF(Tabla1[[#This Row],[Código_Actividad]]="","",'Formulario PPGR1'!#REF!)</f>
        <v/>
      </c>
      <c r="D767" s="477" t="str">
        <f>IF(Tabla1[[#This Row],[Código_Actividad]]="","",'Formulario PPGR1'!#REF!)</f>
        <v/>
      </c>
      <c r="E767" s="477" t="str">
        <f>IF(Tabla1[[#This Row],[Código_Actividad]]="","",'Formulario PPGR1'!#REF!)</f>
        <v/>
      </c>
      <c r="F767" s="477" t="str">
        <f>IF(Tabla1[[#This Row],[Código_Actividad]]="","",'Formulario PPGR1'!#REF!)</f>
        <v/>
      </c>
      <c r="G767" s="386"/>
      <c r="H767" s="418" t="str">
        <f>IFERROR(VLOOKUP(Tabla1[[#This Row],[Código_Actividad]],'Formulario PPGR2'!$H$7:$I$1048576,2,FALSE),"")</f>
        <v/>
      </c>
      <c r="I767" s="453" t="str">
        <f>IFERROR(VLOOKUP([16]!Tabla1[[#This Row],[Código_Actividad]],[16]!Tabla2[[Código]:[Total de Acciones ]],15,FALSE),"")</f>
        <v/>
      </c>
      <c r="J767" s="388"/>
      <c r="K767" s="451" t="str">
        <f>IFERROR(VLOOKUP($J767,[16]LSIns!$B$5:$C$45,2,FALSE),"")</f>
        <v/>
      </c>
      <c r="L767" s="543"/>
      <c r="M767" s="475" t="str">
        <f>IFERROR(VLOOKUP($L767,Insumos!$D$2:$G$518,2,FALSE),"")</f>
        <v/>
      </c>
      <c r="N767" s="545"/>
      <c r="O767" s="476" t="str">
        <f>IFERROR(VLOOKUP($L767,Insumos!$D$2:$G$518,3,FALSE),"")</f>
        <v/>
      </c>
      <c r="P767" s="476" t="e">
        <f>+Tabla1[[#This Row],[Precio Unitario]]*Tabla1[[#This Row],[Cantidad de Insumos]]</f>
        <v>#VALUE!</v>
      </c>
      <c r="Q767" s="476" t="str">
        <f>IFERROR(VLOOKUP($L767,Insumos!$D$2:$G$518,4,FALSE),"")</f>
        <v/>
      </c>
      <c r="R767" s="475"/>
    </row>
    <row r="768" spans="2:18" x14ac:dyDescent="0.25">
      <c r="B768" s="477" t="str">
        <f>IF(Tabla1[[#This Row],[Código_Actividad]]="","",CONCATENATE(Tabla1[[#This Row],[POA]],".",Tabla1[[#This Row],[SRS]],".",Tabla1[[#This Row],[AREA]],".",Tabla1[[#This Row],[TIPO]]))</f>
        <v/>
      </c>
      <c r="C768" s="477" t="str">
        <f>IF(Tabla1[[#This Row],[Código_Actividad]]="","",'Formulario PPGR1'!#REF!)</f>
        <v/>
      </c>
      <c r="D768" s="477" t="str">
        <f>IF(Tabla1[[#This Row],[Código_Actividad]]="","",'Formulario PPGR1'!#REF!)</f>
        <v/>
      </c>
      <c r="E768" s="477" t="str">
        <f>IF(Tabla1[[#This Row],[Código_Actividad]]="","",'Formulario PPGR1'!#REF!)</f>
        <v/>
      </c>
      <c r="F768" s="477" t="str">
        <f>IF(Tabla1[[#This Row],[Código_Actividad]]="","",'Formulario PPGR1'!#REF!)</f>
        <v/>
      </c>
      <c r="G768" s="386"/>
      <c r="H768" s="418" t="str">
        <f>IFERROR(VLOOKUP(Tabla1[[#This Row],[Código_Actividad]],'Formulario PPGR2'!$H$7:$I$1048576,2,FALSE),"")</f>
        <v/>
      </c>
      <c r="I768" s="453" t="str">
        <f>IFERROR(VLOOKUP([16]!Tabla1[[#This Row],[Código_Actividad]],[16]!Tabla2[[Código]:[Total de Acciones ]],15,FALSE),"")</f>
        <v/>
      </c>
      <c r="J768" s="388"/>
      <c r="K768" s="451" t="str">
        <f>IFERROR(VLOOKUP($J768,[16]LSIns!$B$5:$C$45,2,FALSE),"")</f>
        <v/>
      </c>
      <c r="L768" s="543"/>
      <c r="M768" s="475" t="str">
        <f>IFERROR(VLOOKUP($L768,Insumos!$D$2:$G$518,2,FALSE),"")</f>
        <v/>
      </c>
      <c r="N768" s="545"/>
      <c r="O768" s="476" t="str">
        <f>IFERROR(VLOOKUP($L768,Insumos!$D$2:$G$518,3,FALSE),"")</f>
        <v/>
      </c>
      <c r="P768" s="476" t="e">
        <f>+Tabla1[[#This Row],[Precio Unitario]]*Tabla1[[#This Row],[Cantidad de Insumos]]</f>
        <v>#VALUE!</v>
      </c>
      <c r="Q768" s="476" t="str">
        <f>IFERROR(VLOOKUP($L768,Insumos!$D$2:$G$518,4,FALSE),"")</f>
        <v/>
      </c>
      <c r="R768" s="475"/>
    </row>
    <row r="769" spans="2:18" x14ac:dyDescent="0.25">
      <c r="B769" s="477" t="str">
        <f>IF(Tabla1[[#This Row],[Código_Actividad]]="","",CONCATENATE(Tabla1[[#This Row],[POA]],".",Tabla1[[#This Row],[SRS]],".",Tabla1[[#This Row],[AREA]],".",Tabla1[[#This Row],[TIPO]]))</f>
        <v/>
      </c>
      <c r="C769" s="477" t="str">
        <f>IF(Tabla1[[#This Row],[Código_Actividad]]="","",'Formulario PPGR1'!#REF!)</f>
        <v/>
      </c>
      <c r="D769" s="477" t="str">
        <f>IF(Tabla1[[#This Row],[Código_Actividad]]="","",'Formulario PPGR1'!#REF!)</f>
        <v/>
      </c>
      <c r="E769" s="477" t="str">
        <f>IF(Tabla1[[#This Row],[Código_Actividad]]="","",'Formulario PPGR1'!#REF!)</f>
        <v/>
      </c>
      <c r="F769" s="477" t="str">
        <f>IF(Tabla1[[#This Row],[Código_Actividad]]="","",'Formulario PPGR1'!#REF!)</f>
        <v/>
      </c>
      <c r="G769" s="386"/>
      <c r="H769" s="418" t="str">
        <f>IFERROR(VLOOKUP(Tabla1[[#This Row],[Código_Actividad]],'Formulario PPGR2'!$H$7:$I$1048576,2,FALSE),"")</f>
        <v/>
      </c>
      <c r="I769" s="453" t="str">
        <f>IFERROR(VLOOKUP([16]!Tabla1[[#This Row],[Código_Actividad]],[16]!Tabla2[[Código]:[Total de Acciones ]],15,FALSE),"")</f>
        <v/>
      </c>
      <c r="J769" s="388"/>
      <c r="K769" s="451" t="str">
        <f>IFERROR(VLOOKUP($J769,[16]LSIns!$B$5:$C$45,2,FALSE),"")</f>
        <v/>
      </c>
      <c r="L769" s="543"/>
      <c r="M769" s="475" t="str">
        <f>IFERROR(VLOOKUP($L769,Insumos!$D$2:$G$518,2,FALSE),"")</f>
        <v/>
      </c>
      <c r="N769" s="545"/>
      <c r="O769" s="476" t="str">
        <f>IFERROR(VLOOKUP($L769,Insumos!$D$2:$G$518,3,FALSE),"")</f>
        <v/>
      </c>
      <c r="P769" s="476" t="e">
        <f>+Tabla1[[#This Row],[Precio Unitario]]*Tabla1[[#This Row],[Cantidad de Insumos]]</f>
        <v>#VALUE!</v>
      </c>
      <c r="Q769" s="476" t="str">
        <f>IFERROR(VLOOKUP($L769,Insumos!$D$2:$G$518,4,FALSE),"")</f>
        <v/>
      </c>
      <c r="R769" s="475"/>
    </row>
    <row r="770" spans="2:18" x14ac:dyDescent="0.25">
      <c r="B770" s="477" t="str">
        <f>IF(Tabla1[[#This Row],[Código_Actividad]]="","",CONCATENATE(Tabla1[[#This Row],[POA]],".",Tabla1[[#This Row],[SRS]],".",Tabla1[[#This Row],[AREA]],".",Tabla1[[#This Row],[TIPO]]))</f>
        <v/>
      </c>
      <c r="C770" s="477" t="str">
        <f>IF(Tabla1[[#This Row],[Código_Actividad]]="","",'Formulario PPGR1'!#REF!)</f>
        <v/>
      </c>
      <c r="D770" s="477" t="str">
        <f>IF(Tabla1[[#This Row],[Código_Actividad]]="","",'Formulario PPGR1'!#REF!)</f>
        <v/>
      </c>
      <c r="E770" s="477" t="str">
        <f>IF(Tabla1[[#This Row],[Código_Actividad]]="","",'Formulario PPGR1'!#REF!)</f>
        <v/>
      </c>
      <c r="F770" s="477" t="str">
        <f>IF(Tabla1[[#This Row],[Código_Actividad]]="","",'Formulario PPGR1'!#REF!)</f>
        <v/>
      </c>
      <c r="G770" s="386"/>
      <c r="H770" s="418" t="str">
        <f>IFERROR(VLOOKUP(Tabla1[[#This Row],[Código_Actividad]],'Formulario PPGR2'!$H$7:$I$1048576,2,FALSE),"")</f>
        <v/>
      </c>
      <c r="I770" s="453" t="str">
        <f>IFERROR(VLOOKUP([16]!Tabla1[[#This Row],[Código_Actividad]],[16]!Tabla2[[Código]:[Total de Acciones ]],15,FALSE),"")</f>
        <v/>
      </c>
      <c r="J770" s="388"/>
      <c r="K770" s="451" t="str">
        <f>IFERROR(VLOOKUP($J770,[16]LSIns!$B$5:$C$45,2,FALSE),"")</f>
        <v/>
      </c>
      <c r="L770" s="543"/>
      <c r="M770" s="475" t="str">
        <f>IFERROR(VLOOKUP($L770,Insumos!$D$2:$G$518,2,FALSE),"")</f>
        <v/>
      </c>
      <c r="N770" s="545"/>
      <c r="O770" s="476" t="str">
        <f>IFERROR(VLOOKUP($L770,Insumos!$D$2:$G$518,3,FALSE),"")</f>
        <v/>
      </c>
      <c r="P770" s="476" t="e">
        <f>+Tabla1[[#This Row],[Precio Unitario]]*Tabla1[[#This Row],[Cantidad de Insumos]]</f>
        <v>#VALUE!</v>
      </c>
      <c r="Q770" s="476" t="str">
        <f>IFERROR(VLOOKUP($L770,Insumos!$D$2:$G$518,4,FALSE),"")</f>
        <v/>
      </c>
      <c r="R770" s="475"/>
    </row>
    <row r="771" spans="2:18" x14ac:dyDescent="0.25">
      <c r="B771" s="477" t="str">
        <f>IF(Tabla1[[#This Row],[Código_Actividad]]="","",CONCATENATE(Tabla1[[#This Row],[POA]],".",Tabla1[[#This Row],[SRS]],".",Tabla1[[#This Row],[AREA]],".",Tabla1[[#This Row],[TIPO]]))</f>
        <v/>
      </c>
      <c r="C771" s="477" t="str">
        <f>IF(Tabla1[[#This Row],[Código_Actividad]]="","",'Formulario PPGR1'!#REF!)</f>
        <v/>
      </c>
      <c r="D771" s="477" t="str">
        <f>IF(Tabla1[[#This Row],[Código_Actividad]]="","",'Formulario PPGR1'!#REF!)</f>
        <v/>
      </c>
      <c r="E771" s="477" t="str">
        <f>IF(Tabla1[[#This Row],[Código_Actividad]]="","",'Formulario PPGR1'!#REF!)</f>
        <v/>
      </c>
      <c r="F771" s="477" t="str">
        <f>IF(Tabla1[[#This Row],[Código_Actividad]]="","",'Formulario PPGR1'!#REF!)</f>
        <v/>
      </c>
      <c r="G771" s="386"/>
      <c r="H771" s="418" t="str">
        <f>IFERROR(VLOOKUP(Tabla1[[#This Row],[Código_Actividad]],'Formulario PPGR2'!$H$7:$I$1048576,2,FALSE),"")</f>
        <v/>
      </c>
      <c r="I771" s="453" t="str">
        <f>IFERROR(VLOOKUP([16]!Tabla1[[#This Row],[Código_Actividad]],[16]!Tabla2[[Código]:[Total de Acciones ]],15,FALSE),"")</f>
        <v/>
      </c>
      <c r="J771" s="388"/>
      <c r="K771" s="451" t="str">
        <f>IFERROR(VLOOKUP($J771,[16]LSIns!$B$5:$C$45,2,FALSE),"")</f>
        <v/>
      </c>
      <c r="L771" s="543"/>
      <c r="M771" s="475" t="str">
        <f>IFERROR(VLOOKUP($L771,Insumos!$D$2:$G$518,2,FALSE),"")</f>
        <v/>
      </c>
      <c r="N771" s="545"/>
      <c r="O771" s="476" t="str">
        <f>IFERROR(VLOOKUP($L771,Insumos!$D$2:$G$518,3,FALSE),"")</f>
        <v/>
      </c>
      <c r="P771" s="476" t="e">
        <f>+Tabla1[[#This Row],[Precio Unitario]]*Tabla1[[#This Row],[Cantidad de Insumos]]</f>
        <v>#VALUE!</v>
      </c>
      <c r="Q771" s="476" t="str">
        <f>IFERROR(VLOOKUP($L771,Insumos!$D$2:$G$518,4,FALSE),"")</f>
        <v/>
      </c>
      <c r="R771" s="475"/>
    </row>
    <row r="772" spans="2:18" x14ac:dyDescent="0.25">
      <c r="B772" s="477" t="str">
        <f>IF(Tabla1[[#This Row],[Código_Actividad]]="","",CONCATENATE(Tabla1[[#This Row],[POA]],".",Tabla1[[#This Row],[SRS]],".",Tabla1[[#This Row],[AREA]],".",Tabla1[[#This Row],[TIPO]]))</f>
        <v/>
      </c>
      <c r="C772" s="477" t="str">
        <f>IF(Tabla1[[#This Row],[Código_Actividad]]="","",'Formulario PPGR1'!#REF!)</f>
        <v/>
      </c>
      <c r="D772" s="477" t="str">
        <f>IF(Tabla1[[#This Row],[Código_Actividad]]="","",'Formulario PPGR1'!#REF!)</f>
        <v/>
      </c>
      <c r="E772" s="477" t="str">
        <f>IF(Tabla1[[#This Row],[Código_Actividad]]="","",'Formulario PPGR1'!#REF!)</f>
        <v/>
      </c>
      <c r="F772" s="477" t="str">
        <f>IF(Tabla1[[#This Row],[Código_Actividad]]="","",'Formulario PPGR1'!#REF!)</f>
        <v/>
      </c>
      <c r="G772" s="386"/>
      <c r="H772" s="418" t="str">
        <f>IFERROR(VLOOKUP(Tabla1[[#This Row],[Código_Actividad]],'Formulario PPGR2'!$H$7:$I$1048576,2,FALSE),"")</f>
        <v/>
      </c>
      <c r="I772" s="453" t="str">
        <f>IFERROR(VLOOKUP([16]!Tabla1[[#This Row],[Código_Actividad]],[16]!Tabla2[[Código]:[Total de Acciones ]],15,FALSE),"")</f>
        <v/>
      </c>
      <c r="J772" s="388"/>
      <c r="K772" s="451" t="str">
        <f>IFERROR(VLOOKUP($J772,[16]LSIns!$B$5:$C$45,2,FALSE),"")</f>
        <v/>
      </c>
      <c r="L772" s="543"/>
      <c r="M772" s="475" t="str">
        <f>IFERROR(VLOOKUP($L772,Insumos!$D$2:$G$518,2,FALSE),"")</f>
        <v/>
      </c>
      <c r="N772" s="545"/>
      <c r="O772" s="476" t="str">
        <f>IFERROR(VLOOKUP($L772,Insumos!$D$2:$G$518,3,FALSE),"")</f>
        <v/>
      </c>
      <c r="P772" s="476" t="e">
        <f>+Tabla1[[#This Row],[Precio Unitario]]*Tabla1[[#This Row],[Cantidad de Insumos]]</f>
        <v>#VALUE!</v>
      </c>
      <c r="Q772" s="476" t="str">
        <f>IFERROR(VLOOKUP($L772,Insumos!$D$2:$G$518,4,FALSE),"")</f>
        <v/>
      </c>
      <c r="R772" s="475"/>
    </row>
    <row r="773" spans="2:18" x14ac:dyDescent="0.25">
      <c r="B773" s="477" t="str">
        <f>IF(Tabla1[[#This Row],[Código_Actividad]]="","",CONCATENATE(Tabla1[[#This Row],[POA]],".",Tabla1[[#This Row],[SRS]],".",Tabla1[[#This Row],[AREA]],".",Tabla1[[#This Row],[TIPO]]))</f>
        <v/>
      </c>
      <c r="C773" s="477" t="str">
        <f>IF(Tabla1[[#This Row],[Código_Actividad]]="","",'Formulario PPGR1'!#REF!)</f>
        <v/>
      </c>
      <c r="D773" s="477" t="str">
        <f>IF(Tabla1[[#This Row],[Código_Actividad]]="","",'Formulario PPGR1'!#REF!)</f>
        <v/>
      </c>
      <c r="E773" s="477" t="str">
        <f>IF(Tabla1[[#This Row],[Código_Actividad]]="","",'Formulario PPGR1'!#REF!)</f>
        <v/>
      </c>
      <c r="F773" s="477" t="str">
        <f>IF(Tabla1[[#This Row],[Código_Actividad]]="","",'Formulario PPGR1'!#REF!)</f>
        <v/>
      </c>
      <c r="G773" s="386"/>
      <c r="H773" s="418" t="str">
        <f>IFERROR(VLOOKUP(Tabla1[[#This Row],[Código_Actividad]],'Formulario PPGR2'!$H$7:$I$1048576,2,FALSE),"")</f>
        <v/>
      </c>
      <c r="I773" s="453" t="str">
        <f>IFERROR(VLOOKUP([16]!Tabla1[[#This Row],[Código_Actividad]],[16]!Tabla2[[Código]:[Total de Acciones ]],15,FALSE),"")</f>
        <v/>
      </c>
      <c r="J773" s="388"/>
      <c r="K773" s="451" t="str">
        <f>IFERROR(VLOOKUP($J773,[16]LSIns!$B$5:$C$45,2,FALSE),"")</f>
        <v/>
      </c>
      <c r="L773" s="543"/>
      <c r="M773" s="475" t="str">
        <f>IFERROR(VLOOKUP($L773,Insumos!$D$2:$G$518,2,FALSE),"")</f>
        <v/>
      </c>
      <c r="N773" s="545"/>
      <c r="O773" s="476" t="str">
        <f>IFERROR(VLOOKUP($L773,Insumos!$D$2:$G$518,3,FALSE),"")</f>
        <v/>
      </c>
      <c r="P773" s="476" t="e">
        <f>+Tabla1[[#This Row],[Precio Unitario]]*Tabla1[[#This Row],[Cantidad de Insumos]]</f>
        <v>#VALUE!</v>
      </c>
      <c r="Q773" s="476" t="str">
        <f>IFERROR(VLOOKUP($L773,Insumos!$D$2:$G$518,4,FALSE),"")</f>
        <v/>
      </c>
      <c r="R773" s="475"/>
    </row>
    <row r="774" spans="2:18" x14ac:dyDescent="0.25">
      <c r="B774" s="477" t="str">
        <f>IF(Tabla1[[#This Row],[Código_Actividad]]="","",CONCATENATE(Tabla1[[#This Row],[POA]],".",Tabla1[[#This Row],[SRS]],".",Tabla1[[#This Row],[AREA]],".",Tabla1[[#This Row],[TIPO]]))</f>
        <v/>
      </c>
      <c r="C774" s="477" t="str">
        <f>IF(Tabla1[[#This Row],[Código_Actividad]]="","",'Formulario PPGR1'!#REF!)</f>
        <v/>
      </c>
      <c r="D774" s="477" t="str">
        <f>IF(Tabla1[[#This Row],[Código_Actividad]]="","",'Formulario PPGR1'!#REF!)</f>
        <v/>
      </c>
      <c r="E774" s="477" t="str">
        <f>IF(Tabla1[[#This Row],[Código_Actividad]]="","",'Formulario PPGR1'!#REF!)</f>
        <v/>
      </c>
      <c r="F774" s="477" t="str">
        <f>IF(Tabla1[[#This Row],[Código_Actividad]]="","",'Formulario PPGR1'!#REF!)</f>
        <v/>
      </c>
      <c r="G774" s="386"/>
      <c r="H774" s="418" t="str">
        <f>IFERROR(VLOOKUP(Tabla1[[#This Row],[Código_Actividad]],'Formulario PPGR2'!$H$7:$I$1048576,2,FALSE),"")</f>
        <v/>
      </c>
      <c r="I774" s="453" t="str">
        <f>IFERROR(VLOOKUP([16]!Tabla1[[#This Row],[Código_Actividad]],[16]!Tabla2[[Código]:[Total de Acciones ]],15,FALSE),"")</f>
        <v/>
      </c>
      <c r="J774" s="388"/>
      <c r="K774" s="451" t="str">
        <f>IFERROR(VLOOKUP($J774,[16]LSIns!$B$5:$C$45,2,FALSE),"")</f>
        <v/>
      </c>
      <c r="L774" s="543"/>
      <c r="M774" s="475" t="str">
        <f>IFERROR(VLOOKUP($L774,Insumos!$D$2:$G$518,2,FALSE),"")</f>
        <v/>
      </c>
      <c r="N774" s="545"/>
      <c r="O774" s="476" t="str">
        <f>IFERROR(VLOOKUP($L774,Insumos!$D$2:$G$518,3,FALSE),"")</f>
        <v/>
      </c>
      <c r="P774" s="476" t="e">
        <f>+Tabla1[[#This Row],[Precio Unitario]]*Tabla1[[#This Row],[Cantidad de Insumos]]</f>
        <v>#VALUE!</v>
      </c>
      <c r="Q774" s="476" t="str">
        <f>IFERROR(VLOOKUP($L774,Insumos!$D$2:$G$518,4,FALSE),"")</f>
        <v/>
      </c>
      <c r="R774" s="475"/>
    </row>
    <row r="775" spans="2:18" x14ac:dyDescent="0.25">
      <c r="B775" s="477" t="str">
        <f>IF(Tabla1[[#This Row],[Código_Actividad]]="","",CONCATENATE(Tabla1[[#This Row],[POA]],".",Tabla1[[#This Row],[SRS]],".",Tabla1[[#This Row],[AREA]],".",Tabla1[[#This Row],[TIPO]]))</f>
        <v/>
      </c>
      <c r="C775" s="477" t="str">
        <f>IF(Tabla1[[#This Row],[Código_Actividad]]="","",'Formulario PPGR1'!#REF!)</f>
        <v/>
      </c>
      <c r="D775" s="477" t="str">
        <f>IF(Tabla1[[#This Row],[Código_Actividad]]="","",'Formulario PPGR1'!#REF!)</f>
        <v/>
      </c>
      <c r="E775" s="477" t="str">
        <f>IF(Tabla1[[#This Row],[Código_Actividad]]="","",'Formulario PPGR1'!#REF!)</f>
        <v/>
      </c>
      <c r="F775" s="477" t="str">
        <f>IF(Tabla1[[#This Row],[Código_Actividad]]="","",'Formulario PPGR1'!#REF!)</f>
        <v/>
      </c>
      <c r="G775" s="386"/>
      <c r="H775" s="418" t="str">
        <f>IFERROR(VLOOKUP(Tabla1[[#This Row],[Código_Actividad]],'Formulario PPGR2'!$H$7:$I$1048576,2,FALSE),"")</f>
        <v/>
      </c>
      <c r="I775" s="453" t="str">
        <f>IFERROR(VLOOKUP([16]!Tabla1[[#This Row],[Código_Actividad]],[16]!Tabla2[[Código]:[Total de Acciones ]],15,FALSE),"")</f>
        <v/>
      </c>
      <c r="J775" s="388"/>
      <c r="K775" s="451" t="str">
        <f>IFERROR(VLOOKUP($J775,[16]LSIns!$B$5:$C$45,2,FALSE),"")</f>
        <v/>
      </c>
      <c r="L775" s="543"/>
      <c r="M775" s="475" t="str">
        <f>IFERROR(VLOOKUP($L775,Insumos!$D$2:$G$518,2,FALSE),"")</f>
        <v/>
      </c>
      <c r="N775" s="545"/>
      <c r="O775" s="476" t="str">
        <f>IFERROR(VLOOKUP($L775,Insumos!$D$2:$G$518,3,FALSE),"")</f>
        <v/>
      </c>
      <c r="P775" s="476" t="e">
        <f>+Tabla1[[#This Row],[Precio Unitario]]*Tabla1[[#This Row],[Cantidad de Insumos]]</f>
        <v>#VALUE!</v>
      </c>
      <c r="Q775" s="476" t="str">
        <f>IFERROR(VLOOKUP($L775,Insumos!$D$2:$G$518,4,FALSE),"")</f>
        <v/>
      </c>
      <c r="R775" s="475"/>
    </row>
    <row r="776" spans="2:18" x14ac:dyDescent="0.25">
      <c r="B776" s="477" t="str">
        <f>IF(Tabla1[[#This Row],[Código_Actividad]]="","",CONCATENATE(Tabla1[[#This Row],[POA]],".",Tabla1[[#This Row],[SRS]],".",Tabla1[[#This Row],[AREA]],".",Tabla1[[#This Row],[TIPO]]))</f>
        <v/>
      </c>
      <c r="C776" s="477" t="str">
        <f>IF(Tabla1[[#This Row],[Código_Actividad]]="","",'Formulario PPGR1'!#REF!)</f>
        <v/>
      </c>
      <c r="D776" s="477" t="str">
        <f>IF(Tabla1[[#This Row],[Código_Actividad]]="","",'Formulario PPGR1'!#REF!)</f>
        <v/>
      </c>
      <c r="E776" s="477" t="str">
        <f>IF(Tabla1[[#This Row],[Código_Actividad]]="","",'Formulario PPGR1'!#REF!)</f>
        <v/>
      </c>
      <c r="F776" s="477" t="str">
        <f>IF(Tabla1[[#This Row],[Código_Actividad]]="","",'Formulario PPGR1'!#REF!)</f>
        <v/>
      </c>
      <c r="G776" s="386"/>
      <c r="H776" s="418" t="str">
        <f>IFERROR(VLOOKUP(Tabla1[[#This Row],[Código_Actividad]],'Formulario PPGR2'!$H$7:$I$1048576,2,FALSE),"")</f>
        <v/>
      </c>
      <c r="I776" s="453" t="str">
        <f>IFERROR(VLOOKUP([16]!Tabla1[[#This Row],[Código_Actividad]],[16]!Tabla2[[Código]:[Total de Acciones ]],15,FALSE),"")</f>
        <v/>
      </c>
      <c r="J776" s="388"/>
      <c r="K776" s="451" t="str">
        <f>IFERROR(VLOOKUP($J776,[16]LSIns!$B$5:$C$45,2,FALSE),"")</f>
        <v/>
      </c>
      <c r="L776" s="543"/>
      <c r="M776" s="475" t="str">
        <f>IFERROR(VLOOKUP($L776,Insumos!$D$2:$G$518,2,FALSE),"")</f>
        <v/>
      </c>
      <c r="N776" s="545"/>
      <c r="O776" s="476" t="str">
        <f>IFERROR(VLOOKUP($L776,Insumos!$D$2:$G$518,3,FALSE),"")</f>
        <v/>
      </c>
      <c r="P776" s="476" t="e">
        <f>+Tabla1[[#This Row],[Precio Unitario]]*Tabla1[[#This Row],[Cantidad de Insumos]]</f>
        <v>#VALUE!</v>
      </c>
      <c r="Q776" s="476" t="str">
        <f>IFERROR(VLOOKUP($L776,Insumos!$D$2:$G$518,4,FALSE),"")</f>
        <v/>
      </c>
      <c r="R776" s="475"/>
    </row>
    <row r="777" spans="2:18" x14ac:dyDescent="0.25">
      <c r="B777" s="477" t="str">
        <f>IF(Tabla1[[#This Row],[Código_Actividad]]="","",CONCATENATE(Tabla1[[#This Row],[POA]],".",Tabla1[[#This Row],[SRS]],".",Tabla1[[#This Row],[AREA]],".",Tabla1[[#This Row],[TIPO]]))</f>
        <v/>
      </c>
      <c r="C777" s="477" t="str">
        <f>IF(Tabla1[[#This Row],[Código_Actividad]]="","",'Formulario PPGR1'!#REF!)</f>
        <v/>
      </c>
      <c r="D777" s="477" t="str">
        <f>IF(Tabla1[[#This Row],[Código_Actividad]]="","",'Formulario PPGR1'!#REF!)</f>
        <v/>
      </c>
      <c r="E777" s="477" t="str">
        <f>IF(Tabla1[[#This Row],[Código_Actividad]]="","",'Formulario PPGR1'!#REF!)</f>
        <v/>
      </c>
      <c r="F777" s="477" t="str">
        <f>IF(Tabla1[[#This Row],[Código_Actividad]]="","",'Formulario PPGR1'!#REF!)</f>
        <v/>
      </c>
      <c r="G777" s="386"/>
      <c r="H777" s="418" t="str">
        <f>IFERROR(VLOOKUP(Tabla1[[#This Row],[Código_Actividad]],'Formulario PPGR2'!$H$7:$I$1048576,2,FALSE),"")</f>
        <v/>
      </c>
      <c r="I777" s="453" t="str">
        <f>IFERROR(VLOOKUP([16]!Tabla1[[#This Row],[Código_Actividad]],[16]!Tabla2[[Código]:[Total de Acciones ]],15,FALSE),"")</f>
        <v/>
      </c>
      <c r="J777" s="388"/>
      <c r="K777" s="451" t="str">
        <f>IFERROR(VLOOKUP($J777,[16]LSIns!$B$5:$C$45,2,FALSE),"")</f>
        <v/>
      </c>
      <c r="L777" s="543"/>
      <c r="M777" s="475" t="str">
        <f>IFERROR(VLOOKUP($L777,Insumos!$D$2:$G$518,2,FALSE),"")</f>
        <v/>
      </c>
      <c r="N777" s="545"/>
      <c r="O777" s="476" t="str">
        <f>IFERROR(VLOOKUP($L777,Insumos!$D$2:$G$518,3,FALSE),"")</f>
        <v/>
      </c>
      <c r="P777" s="476" t="e">
        <f>+Tabla1[[#This Row],[Precio Unitario]]*Tabla1[[#This Row],[Cantidad de Insumos]]</f>
        <v>#VALUE!</v>
      </c>
      <c r="Q777" s="476" t="str">
        <f>IFERROR(VLOOKUP($L777,Insumos!$D$2:$G$518,4,FALSE),"")</f>
        <v/>
      </c>
      <c r="R777" s="475"/>
    </row>
    <row r="778" spans="2:18" x14ac:dyDescent="0.25">
      <c r="B778" s="477" t="str">
        <f>IF(Tabla1[[#This Row],[Código_Actividad]]="","",CONCATENATE(Tabla1[[#This Row],[POA]],".",Tabla1[[#This Row],[SRS]],".",Tabla1[[#This Row],[AREA]],".",Tabla1[[#This Row],[TIPO]]))</f>
        <v/>
      </c>
      <c r="C778" s="477" t="str">
        <f>IF(Tabla1[[#This Row],[Código_Actividad]]="","",'Formulario PPGR1'!#REF!)</f>
        <v/>
      </c>
      <c r="D778" s="477" t="str">
        <f>IF(Tabla1[[#This Row],[Código_Actividad]]="","",'Formulario PPGR1'!#REF!)</f>
        <v/>
      </c>
      <c r="E778" s="477" t="str">
        <f>IF(Tabla1[[#This Row],[Código_Actividad]]="","",'Formulario PPGR1'!#REF!)</f>
        <v/>
      </c>
      <c r="F778" s="477" t="str">
        <f>IF(Tabla1[[#This Row],[Código_Actividad]]="","",'Formulario PPGR1'!#REF!)</f>
        <v/>
      </c>
      <c r="G778" s="386"/>
      <c r="H778" s="418" t="str">
        <f>IFERROR(VLOOKUP(Tabla1[[#This Row],[Código_Actividad]],'Formulario PPGR2'!$H$7:$I$1048576,2,FALSE),"")</f>
        <v/>
      </c>
      <c r="I778" s="453" t="str">
        <f>IFERROR(VLOOKUP([16]!Tabla1[[#This Row],[Código_Actividad]],[16]!Tabla2[[Código]:[Total de Acciones ]],15,FALSE),"")</f>
        <v/>
      </c>
      <c r="J778" s="388"/>
      <c r="K778" s="451" t="str">
        <f>IFERROR(VLOOKUP($J778,[16]LSIns!$B$5:$C$45,2,FALSE),"")</f>
        <v/>
      </c>
      <c r="L778" s="543"/>
      <c r="M778" s="475" t="str">
        <f>IFERROR(VLOOKUP($L778,Insumos!$D$2:$G$518,2,FALSE),"")</f>
        <v/>
      </c>
      <c r="N778" s="545"/>
      <c r="O778" s="476" t="str">
        <f>IFERROR(VLOOKUP($L778,Insumos!$D$2:$G$518,3,FALSE),"")</f>
        <v/>
      </c>
      <c r="P778" s="476" t="e">
        <f>+Tabla1[[#This Row],[Precio Unitario]]*Tabla1[[#This Row],[Cantidad de Insumos]]</f>
        <v>#VALUE!</v>
      </c>
      <c r="Q778" s="476" t="str">
        <f>IFERROR(VLOOKUP($L778,Insumos!$D$2:$G$518,4,FALSE),"")</f>
        <v/>
      </c>
      <c r="R778" s="475"/>
    </row>
    <row r="779" spans="2:18" x14ac:dyDescent="0.25">
      <c r="B779" s="477" t="str">
        <f>IF(Tabla1[[#This Row],[Código_Actividad]]="","",CONCATENATE(Tabla1[[#This Row],[POA]],".",Tabla1[[#This Row],[SRS]],".",Tabla1[[#This Row],[AREA]],".",Tabla1[[#This Row],[TIPO]]))</f>
        <v/>
      </c>
      <c r="C779" s="477" t="str">
        <f>IF(Tabla1[[#This Row],[Código_Actividad]]="","",'Formulario PPGR1'!#REF!)</f>
        <v/>
      </c>
      <c r="D779" s="477" t="str">
        <f>IF(Tabla1[[#This Row],[Código_Actividad]]="","",'Formulario PPGR1'!#REF!)</f>
        <v/>
      </c>
      <c r="E779" s="477" t="str">
        <f>IF(Tabla1[[#This Row],[Código_Actividad]]="","",'Formulario PPGR1'!#REF!)</f>
        <v/>
      </c>
      <c r="F779" s="477" t="str">
        <f>IF(Tabla1[[#This Row],[Código_Actividad]]="","",'Formulario PPGR1'!#REF!)</f>
        <v/>
      </c>
      <c r="G779" s="386"/>
      <c r="H779" s="418" t="str">
        <f>IFERROR(VLOOKUP(Tabla1[[#This Row],[Código_Actividad]],'Formulario PPGR2'!$H$7:$I$1048576,2,FALSE),"")</f>
        <v/>
      </c>
      <c r="I779" s="453" t="str">
        <f>IFERROR(VLOOKUP([16]!Tabla1[[#This Row],[Código_Actividad]],[16]!Tabla2[[Código]:[Total de Acciones ]],15,FALSE),"")</f>
        <v/>
      </c>
      <c r="J779" s="388"/>
      <c r="K779" s="451" t="str">
        <f>IFERROR(VLOOKUP($J779,[16]LSIns!$B$5:$C$45,2,FALSE),"")</f>
        <v/>
      </c>
      <c r="L779" s="543"/>
      <c r="M779" s="475" t="str">
        <f>IFERROR(VLOOKUP($L779,Insumos!$D$2:$G$518,2,FALSE),"")</f>
        <v/>
      </c>
      <c r="N779" s="545"/>
      <c r="O779" s="476" t="str">
        <f>IFERROR(VLOOKUP($L779,Insumos!$D$2:$G$518,3,FALSE),"")</f>
        <v/>
      </c>
      <c r="P779" s="476" t="e">
        <f>+Tabla1[[#This Row],[Precio Unitario]]*Tabla1[[#This Row],[Cantidad de Insumos]]</f>
        <v>#VALUE!</v>
      </c>
      <c r="Q779" s="476" t="str">
        <f>IFERROR(VLOOKUP($L779,Insumos!$D$2:$G$518,4,FALSE),"")</f>
        <v/>
      </c>
      <c r="R779" s="475"/>
    </row>
    <row r="780" spans="2:18" x14ac:dyDescent="0.25">
      <c r="B780" s="477" t="str">
        <f>IF(Tabla1[[#This Row],[Código_Actividad]]="","",CONCATENATE(Tabla1[[#This Row],[POA]],".",Tabla1[[#This Row],[SRS]],".",Tabla1[[#This Row],[AREA]],".",Tabla1[[#This Row],[TIPO]]))</f>
        <v/>
      </c>
      <c r="C780" s="477" t="str">
        <f>IF(Tabla1[[#This Row],[Código_Actividad]]="","",'Formulario PPGR1'!#REF!)</f>
        <v/>
      </c>
      <c r="D780" s="477" t="str">
        <f>IF(Tabla1[[#This Row],[Código_Actividad]]="","",'Formulario PPGR1'!#REF!)</f>
        <v/>
      </c>
      <c r="E780" s="477" t="str">
        <f>IF(Tabla1[[#This Row],[Código_Actividad]]="","",'Formulario PPGR1'!#REF!)</f>
        <v/>
      </c>
      <c r="F780" s="477" t="str">
        <f>IF(Tabla1[[#This Row],[Código_Actividad]]="","",'Formulario PPGR1'!#REF!)</f>
        <v/>
      </c>
      <c r="G780" s="386"/>
      <c r="H780" s="418" t="str">
        <f>IFERROR(VLOOKUP(Tabla1[[#This Row],[Código_Actividad]],'Formulario PPGR2'!$H$7:$I$1048576,2,FALSE),"")</f>
        <v/>
      </c>
      <c r="I780" s="453" t="str">
        <f>IFERROR(VLOOKUP([16]!Tabla1[[#This Row],[Código_Actividad]],[16]!Tabla2[[Código]:[Total de Acciones ]],15,FALSE),"")</f>
        <v/>
      </c>
      <c r="J780" s="388"/>
      <c r="K780" s="451" t="str">
        <f>IFERROR(VLOOKUP($J780,[16]LSIns!$B$5:$C$45,2,FALSE),"")</f>
        <v/>
      </c>
      <c r="L780" s="543"/>
      <c r="M780" s="475" t="str">
        <f>IFERROR(VLOOKUP($L780,Insumos!$D$2:$G$518,2,FALSE),"")</f>
        <v/>
      </c>
      <c r="N780" s="545"/>
      <c r="O780" s="476" t="str">
        <f>IFERROR(VLOOKUP($L780,Insumos!$D$2:$G$518,3,FALSE),"")</f>
        <v/>
      </c>
      <c r="P780" s="476" t="e">
        <f>+Tabla1[[#This Row],[Precio Unitario]]*Tabla1[[#This Row],[Cantidad de Insumos]]</f>
        <v>#VALUE!</v>
      </c>
      <c r="Q780" s="476" t="str">
        <f>IFERROR(VLOOKUP($L780,Insumos!$D$2:$G$518,4,FALSE),"")</f>
        <v/>
      </c>
      <c r="R780" s="475"/>
    </row>
    <row r="781" spans="2:18" x14ac:dyDescent="0.25">
      <c r="B781" s="477" t="str">
        <f>IF(Tabla1[[#This Row],[Código_Actividad]]="","",CONCATENATE(Tabla1[[#This Row],[POA]],".",Tabla1[[#This Row],[SRS]],".",Tabla1[[#This Row],[AREA]],".",Tabla1[[#This Row],[TIPO]]))</f>
        <v/>
      </c>
      <c r="C781" s="477" t="str">
        <f>IF(Tabla1[[#This Row],[Código_Actividad]]="","",'Formulario PPGR1'!#REF!)</f>
        <v/>
      </c>
      <c r="D781" s="477" t="str">
        <f>IF(Tabla1[[#This Row],[Código_Actividad]]="","",'Formulario PPGR1'!#REF!)</f>
        <v/>
      </c>
      <c r="E781" s="477" t="str">
        <f>IF(Tabla1[[#This Row],[Código_Actividad]]="","",'Formulario PPGR1'!#REF!)</f>
        <v/>
      </c>
      <c r="F781" s="477" t="str">
        <f>IF(Tabla1[[#This Row],[Código_Actividad]]="","",'Formulario PPGR1'!#REF!)</f>
        <v/>
      </c>
      <c r="G781" s="386"/>
      <c r="H781" s="418" t="str">
        <f>IFERROR(VLOOKUP(Tabla1[[#This Row],[Código_Actividad]],'Formulario PPGR2'!$H$7:$I$1048576,2,FALSE),"")</f>
        <v/>
      </c>
      <c r="I781" s="453" t="str">
        <f>IFERROR(VLOOKUP([16]!Tabla1[[#This Row],[Código_Actividad]],[16]!Tabla2[[Código]:[Total de Acciones ]],15,FALSE),"")</f>
        <v/>
      </c>
      <c r="J781" s="388"/>
      <c r="K781" s="451" t="str">
        <f>IFERROR(VLOOKUP($J781,[16]LSIns!$B$5:$C$45,2,FALSE),"")</f>
        <v/>
      </c>
      <c r="L781" s="543"/>
      <c r="M781" s="475" t="str">
        <f>IFERROR(VLOOKUP($L781,Insumos!$D$2:$G$518,2,FALSE),"")</f>
        <v/>
      </c>
      <c r="N781" s="545"/>
      <c r="O781" s="476" t="str">
        <f>IFERROR(VLOOKUP($L781,Insumos!$D$2:$G$518,3,FALSE),"")</f>
        <v/>
      </c>
      <c r="P781" s="476" t="e">
        <f>+Tabla1[[#This Row],[Precio Unitario]]*Tabla1[[#This Row],[Cantidad de Insumos]]</f>
        <v>#VALUE!</v>
      </c>
      <c r="Q781" s="476" t="str">
        <f>IFERROR(VLOOKUP($L781,Insumos!$D$2:$G$518,4,FALSE),"")</f>
        <v/>
      </c>
      <c r="R781" s="475"/>
    </row>
    <row r="782" spans="2:18" x14ac:dyDescent="0.25">
      <c r="B782" s="477" t="str">
        <f>IF(Tabla1[[#This Row],[Código_Actividad]]="","",CONCATENATE(Tabla1[[#This Row],[POA]],".",Tabla1[[#This Row],[SRS]],".",Tabla1[[#This Row],[AREA]],".",Tabla1[[#This Row],[TIPO]]))</f>
        <v/>
      </c>
      <c r="C782" s="477" t="str">
        <f>IF(Tabla1[[#This Row],[Código_Actividad]]="","",'Formulario PPGR1'!#REF!)</f>
        <v/>
      </c>
      <c r="D782" s="477" t="str">
        <f>IF(Tabla1[[#This Row],[Código_Actividad]]="","",'Formulario PPGR1'!#REF!)</f>
        <v/>
      </c>
      <c r="E782" s="477" t="str">
        <f>IF(Tabla1[[#This Row],[Código_Actividad]]="","",'Formulario PPGR1'!#REF!)</f>
        <v/>
      </c>
      <c r="F782" s="477" t="str">
        <f>IF(Tabla1[[#This Row],[Código_Actividad]]="","",'Formulario PPGR1'!#REF!)</f>
        <v/>
      </c>
      <c r="G782" s="386"/>
      <c r="H782" s="418" t="str">
        <f>IFERROR(VLOOKUP(Tabla1[[#This Row],[Código_Actividad]],'Formulario PPGR2'!$H$7:$I$1048576,2,FALSE),"")</f>
        <v/>
      </c>
      <c r="I782" s="453" t="str">
        <f>IFERROR(VLOOKUP([16]!Tabla1[[#This Row],[Código_Actividad]],[16]!Tabla2[[Código]:[Total de Acciones ]],15,FALSE),"")</f>
        <v/>
      </c>
      <c r="J782" s="388"/>
      <c r="K782" s="451" t="str">
        <f>IFERROR(VLOOKUP($J782,[16]LSIns!$B$5:$C$45,2,FALSE),"")</f>
        <v/>
      </c>
      <c r="L782" s="543"/>
      <c r="M782" s="475" t="str">
        <f>IFERROR(VLOOKUP($L782,Insumos!$D$2:$G$518,2,FALSE),"")</f>
        <v/>
      </c>
      <c r="N782" s="545"/>
      <c r="O782" s="476" t="str">
        <f>IFERROR(VLOOKUP($L782,Insumos!$D$2:$G$518,3,FALSE),"")</f>
        <v/>
      </c>
      <c r="P782" s="476" t="e">
        <f>+Tabla1[[#This Row],[Precio Unitario]]*Tabla1[[#This Row],[Cantidad de Insumos]]</f>
        <v>#VALUE!</v>
      </c>
      <c r="Q782" s="476" t="str">
        <f>IFERROR(VLOOKUP($L782,Insumos!$D$2:$G$518,4,FALSE),"")</f>
        <v/>
      </c>
      <c r="R782" s="475"/>
    </row>
    <row r="783" spans="2:18" x14ac:dyDescent="0.25">
      <c r="B783" s="477" t="str">
        <f>IF(Tabla1[[#This Row],[Código_Actividad]]="","",CONCATENATE(Tabla1[[#This Row],[POA]],".",Tabla1[[#This Row],[SRS]],".",Tabla1[[#This Row],[AREA]],".",Tabla1[[#This Row],[TIPO]]))</f>
        <v/>
      </c>
      <c r="C783" s="477" t="str">
        <f>IF(Tabla1[[#This Row],[Código_Actividad]]="","",'Formulario PPGR1'!#REF!)</f>
        <v/>
      </c>
      <c r="D783" s="477" t="str">
        <f>IF(Tabla1[[#This Row],[Código_Actividad]]="","",'Formulario PPGR1'!#REF!)</f>
        <v/>
      </c>
      <c r="E783" s="477" t="str">
        <f>IF(Tabla1[[#This Row],[Código_Actividad]]="","",'Formulario PPGR1'!#REF!)</f>
        <v/>
      </c>
      <c r="F783" s="477" t="str">
        <f>IF(Tabla1[[#This Row],[Código_Actividad]]="","",'Formulario PPGR1'!#REF!)</f>
        <v/>
      </c>
      <c r="G783" s="386"/>
      <c r="H783" s="418" t="str">
        <f>IFERROR(VLOOKUP(Tabla1[[#This Row],[Código_Actividad]],'Formulario PPGR2'!$H$7:$I$1048576,2,FALSE),"")</f>
        <v/>
      </c>
      <c r="I783" s="453" t="str">
        <f>IFERROR(VLOOKUP([16]!Tabla1[[#This Row],[Código_Actividad]],[16]!Tabla2[[Código]:[Total de Acciones ]],15,FALSE),"")</f>
        <v/>
      </c>
      <c r="J783" s="388"/>
      <c r="K783" s="451" t="str">
        <f>IFERROR(VLOOKUP($J783,[16]LSIns!$B$5:$C$45,2,FALSE),"")</f>
        <v/>
      </c>
      <c r="L783" s="543"/>
      <c r="M783" s="475" t="str">
        <f>IFERROR(VLOOKUP($L783,Insumos!$D$2:$G$518,2,FALSE),"")</f>
        <v/>
      </c>
      <c r="N783" s="545"/>
      <c r="O783" s="476" t="str">
        <f>IFERROR(VLOOKUP($L783,Insumos!$D$2:$G$518,3,FALSE),"")</f>
        <v/>
      </c>
      <c r="P783" s="476" t="e">
        <f>+Tabla1[[#This Row],[Precio Unitario]]*Tabla1[[#This Row],[Cantidad de Insumos]]</f>
        <v>#VALUE!</v>
      </c>
      <c r="Q783" s="476" t="str">
        <f>IFERROR(VLOOKUP($L783,Insumos!$D$2:$G$518,4,FALSE),"")</f>
        <v/>
      </c>
      <c r="R783" s="475"/>
    </row>
    <row r="784" spans="2:18" x14ac:dyDescent="0.25">
      <c r="B784" s="477" t="str">
        <f>IF(Tabla1[[#This Row],[Código_Actividad]]="","",CONCATENATE(Tabla1[[#This Row],[POA]],".",Tabla1[[#This Row],[SRS]],".",Tabla1[[#This Row],[AREA]],".",Tabla1[[#This Row],[TIPO]]))</f>
        <v/>
      </c>
      <c r="C784" s="477" t="str">
        <f>IF(Tabla1[[#This Row],[Código_Actividad]]="","",'Formulario PPGR1'!#REF!)</f>
        <v/>
      </c>
      <c r="D784" s="477" t="str">
        <f>IF(Tabla1[[#This Row],[Código_Actividad]]="","",'Formulario PPGR1'!#REF!)</f>
        <v/>
      </c>
      <c r="E784" s="477" t="str">
        <f>IF(Tabla1[[#This Row],[Código_Actividad]]="","",'Formulario PPGR1'!#REF!)</f>
        <v/>
      </c>
      <c r="F784" s="477" t="str">
        <f>IF(Tabla1[[#This Row],[Código_Actividad]]="","",'Formulario PPGR1'!#REF!)</f>
        <v/>
      </c>
      <c r="G784" s="386"/>
      <c r="H784" s="418" t="str">
        <f>IFERROR(VLOOKUP(Tabla1[[#This Row],[Código_Actividad]],'Formulario PPGR2'!$H$7:$I$1048576,2,FALSE),"")</f>
        <v/>
      </c>
      <c r="I784" s="453" t="str">
        <f>IFERROR(VLOOKUP([16]!Tabla1[[#This Row],[Código_Actividad]],[16]!Tabla2[[Código]:[Total de Acciones ]],15,FALSE),"")</f>
        <v/>
      </c>
      <c r="J784" s="388"/>
      <c r="K784" s="451" t="str">
        <f>IFERROR(VLOOKUP($J784,[16]LSIns!$B$5:$C$45,2,FALSE),"")</f>
        <v/>
      </c>
      <c r="L784" s="543"/>
      <c r="M784" s="475" t="str">
        <f>IFERROR(VLOOKUP($L784,Insumos!$D$2:$G$518,2,FALSE),"")</f>
        <v/>
      </c>
      <c r="N784" s="545"/>
      <c r="O784" s="476" t="str">
        <f>IFERROR(VLOOKUP($L784,Insumos!$D$2:$G$518,3,FALSE),"")</f>
        <v/>
      </c>
      <c r="P784" s="476" t="e">
        <f>+Tabla1[[#This Row],[Precio Unitario]]*Tabla1[[#This Row],[Cantidad de Insumos]]</f>
        <v>#VALUE!</v>
      </c>
      <c r="Q784" s="476" t="str">
        <f>IFERROR(VLOOKUP($L784,Insumos!$D$2:$G$518,4,FALSE),"")</f>
        <v/>
      </c>
      <c r="R784" s="475"/>
    </row>
    <row r="785" spans="2:18" x14ac:dyDescent="0.25">
      <c r="B785" s="477" t="str">
        <f>IF(Tabla1[[#This Row],[Código_Actividad]]="","",CONCATENATE(Tabla1[[#This Row],[POA]],".",Tabla1[[#This Row],[SRS]],".",Tabla1[[#This Row],[AREA]],".",Tabla1[[#This Row],[TIPO]]))</f>
        <v/>
      </c>
      <c r="C785" s="477" t="str">
        <f>IF(Tabla1[[#This Row],[Código_Actividad]]="","",'Formulario PPGR1'!#REF!)</f>
        <v/>
      </c>
      <c r="D785" s="477" t="str">
        <f>IF(Tabla1[[#This Row],[Código_Actividad]]="","",'Formulario PPGR1'!#REF!)</f>
        <v/>
      </c>
      <c r="E785" s="477" t="str">
        <f>IF(Tabla1[[#This Row],[Código_Actividad]]="","",'Formulario PPGR1'!#REF!)</f>
        <v/>
      </c>
      <c r="F785" s="477" t="str">
        <f>IF(Tabla1[[#This Row],[Código_Actividad]]="","",'Formulario PPGR1'!#REF!)</f>
        <v/>
      </c>
      <c r="G785" s="386"/>
      <c r="H785" s="418" t="str">
        <f>IFERROR(VLOOKUP(Tabla1[[#This Row],[Código_Actividad]],'Formulario PPGR2'!$H$7:$I$1048576,2,FALSE),"")</f>
        <v/>
      </c>
      <c r="I785" s="453" t="str">
        <f>IFERROR(VLOOKUP([16]!Tabla1[[#This Row],[Código_Actividad]],[16]!Tabla2[[Código]:[Total de Acciones ]],15,FALSE),"")</f>
        <v/>
      </c>
      <c r="J785" s="388"/>
      <c r="K785" s="451" t="str">
        <f>IFERROR(VLOOKUP($J785,[16]LSIns!$B$5:$C$45,2,FALSE),"")</f>
        <v/>
      </c>
      <c r="L785" s="543"/>
      <c r="M785" s="475" t="str">
        <f>IFERROR(VLOOKUP($L785,Insumos!$D$2:$G$518,2,FALSE),"")</f>
        <v/>
      </c>
      <c r="N785" s="545"/>
      <c r="O785" s="476" t="str">
        <f>IFERROR(VLOOKUP($L785,Insumos!$D$2:$G$518,3,FALSE),"")</f>
        <v/>
      </c>
      <c r="P785" s="476" t="e">
        <f>+Tabla1[[#This Row],[Precio Unitario]]*Tabla1[[#This Row],[Cantidad de Insumos]]</f>
        <v>#VALUE!</v>
      </c>
      <c r="Q785" s="476" t="str">
        <f>IFERROR(VLOOKUP($L785,Insumos!$D$2:$G$518,4,FALSE),"")</f>
        <v/>
      </c>
      <c r="R785" s="475"/>
    </row>
    <row r="786" spans="2:18" x14ac:dyDescent="0.25">
      <c r="B786" s="477" t="str">
        <f>IF(Tabla1[[#This Row],[Código_Actividad]]="","",CONCATENATE(Tabla1[[#This Row],[POA]],".",Tabla1[[#This Row],[SRS]],".",Tabla1[[#This Row],[AREA]],".",Tabla1[[#This Row],[TIPO]]))</f>
        <v/>
      </c>
      <c r="C786" s="477" t="str">
        <f>IF(Tabla1[[#This Row],[Código_Actividad]]="","",'Formulario PPGR1'!#REF!)</f>
        <v/>
      </c>
      <c r="D786" s="477" t="str">
        <f>IF(Tabla1[[#This Row],[Código_Actividad]]="","",'Formulario PPGR1'!#REF!)</f>
        <v/>
      </c>
      <c r="E786" s="477" t="str">
        <f>IF(Tabla1[[#This Row],[Código_Actividad]]="","",'Formulario PPGR1'!#REF!)</f>
        <v/>
      </c>
      <c r="F786" s="477" t="str">
        <f>IF(Tabla1[[#This Row],[Código_Actividad]]="","",'Formulario PPGR1'!#REF!)</f>
        <v/>
      </c>
      <c r="G786" s="386"/>
      <c r="H786" s="418" t="str">
        <f>IFERROR(VLOOKUP(Tabla1[[#This Row],[Código_Actividad]],'Formulario PPGR2'!$H$7:$I$1048576,2,FALSE),"")</f>
        <v/>
      </c>
      <c r="I786" s="453" t="str">
        <f>IFERROR(VLOOKUP([16]!Tabla1[[#This Row],[Código_Actividad]],[16]!Tabla2[[Código]:[Total de Acciones ]],15,FALSE),"")</f>
        <v/>
      </c>
      <c r="J786" s="388"/>
      <c r="K786" s="451" t="str">
        <f>IFERROR(VLOOKUP($J786,[16]LSIns!$B$5:$C$45,2,FALSE),"")</f>
        <v/>
      </c>
      <c r="L786" s="543"/>
      <c r="M786" s="475" t="str">
        <f>IFERROR(VLOOKUP($L786,Insumos!$D$2:$G$518,2,FALSE),"")</f>
        <v/>
      </c>
      <c r="N786" s="545"/>
      <c r="O786" s="476" t="str">
        <f>IFERROR(VLOOKUP($L786,Insumos!$D$2:$G$518,3,FALSE),"")</f>
        <v/>
      </c>
      <c r="P786" s="476" t="e">
        <f>+Tabla1[[#This Row],[Precio Unitario]]*Tabla1[[#This Row],[Cantidad de Insumos]]</f>
        <v>#VALUE!</v>
      </c>
      <c r="Q786" s="476" t="str">
        <f>IFERROR(VLOOKUP($L786,Insumos!$D$2:$G$518,4,FALSE),"")</f>
        <v/>
      </c>
      <c r="R786" s="475"/>
    </row>
    <row r="787" spans="2:18" x14ac:dyDescent="0.25">
      <c r="B787" s="477" t="str">
        <f>IF(Tabla1[[#This Row],[Código_Actividad]]="","",CONCATENATE(Tabla1[[#This Row],[POA]],".",Tabla1[[#This Row],[SRS]],".",Tabla1[[#This Row],[AREA]],".",Tabla1[[#This Row],[TIPO]]))</f>
        <v/>
      </c>
      <c r="C787" s="477" t="str">
        <f>IF(Tabla1[[#This Row],[Código_Actividad]]="","",'Formulario PPGR1'!#REF!)</f>
        <v/>
      </c>
      <c r="D787" s="477" t="str">
        <f>IF(Tabla1[[#This Row],[Código_Actividad]]="","",'Formulario PPGR1'!#REF!)</f>
        <v/>
      </c>
      <c r="E787" s="477" t="str">
        <f>IF(Tabla1[[#This Row],[Código_Actividad]]="","",'Formulario PPGR1'!#REF!)</f>
        <v/>
      </c>
      <c r="F787" s="477" t="str">
        <f>IF(Tabla1[[#This Row],[Código_Actividad]]="","",'Formulario PPGR1'!#REF!)</f>
        <v/>
      </c>
      <c r="G787" s="386"/>
      <c r="H787" s="418" t="str">
        <f>IFERROR(VLOOKUP(Tabla1[[#This Row],[Código_Actividad]],'Formulario PPGR2'!$H$7:$I$1048576,2,FALSE),"")</f>
        <v/>
      </c>
      <c r="I787" s="453" t="str">
        <f>IFERROR(VLOOKUP([16]!Tabla1[[#This Row],[Código_Actividad]],[16]!Tabla2[[Código]:[Total de Acciones ]],15,FALSE),"")</f>
        <v/>
      </c>
      <c r="J787" s="388"/>
      <c r="K787" s="451" t="str">
        <f>IFERROR(VLOOKUP($J787,[16]LSIns!$B$5:$C$45,2,FALSE),"")</f>
        <v/>
      </c>
      <c r="L787" s="543"/>
      <c r="M787" s="475" t="str">
        <f>IFERROR(VLOOKUP($L787,Insumos!$D$2:$G$518,2,FALSE),"")</f>
        <v/>
      </c>
      <c r="N787" s="545"/>
      <c r="O787" s="476" t="str">
        <f>IFERROR(VLOOKUP($L787,Insumos!$D$2:$G$518,3,FALSE),"")</f>
        <v/>
      </c>
      <c r="P787" s="476" t="e">
        <f>+Tabla1[[#This Row],[Precio Unitario]]*Tabla1[[#This Row],[Cantidad de Insumos]]</f>
        <v>#VALUE!</v>
      </c>
      <c r="Q787" s="476" t="str">
        <f>IFERROR(VLOOKUP($L787,Insumos!$D$2:$G$518,4,FALSE),"")</f>
        <v/>
      </c>
      <c r="R787" s="475"/>
    </row>
    <row r="788" spans="2:18" x14ac:dyDescent="0.25">
      <c r="B788" s="477" t="str">
        <f>IF(Tabla1[[#This Row],[Código_Actividad]]="","",CONCATENATE(Tabla1[[#This Row],[POA]],".",Tabla1[[#This Row],[SRS]],".",Tabla1[[#This Row],[AREA]],".",Tabla1[[#This Row],[TIPO]]))</f>
        <v/>
      </c>
      <c r="C788" s="477" t="str">
        <f>IF(Tabla1[[#This Row],[Código_Actividad]]="","",'Formulario PPGR1'!#REF!)</f>
        <v/>
      </c>
      <c r="D788" s="477" t="str">
        <f>IF(Tabla1[[#This Row],[Código_Actividad]]="","",'Formulario PPGR1'!#REF!)</f>
        <v/>
      </c>
      <c r="E788" s="477" t="str">
        <f>IF(Tabla1[[#This Row],[Código_Actividad]]="","",'Formulario PPGR1'!#REF!)</f>
        <v/>
      </c>
      <c r="F788" s="477" t="str">
        <f>IF(Tabla1[[#This Row],[Código_Actividad]]="","",'Formulario PPGR1'!#REF!)</f>
        <v/>
      </c>
      <c r="G788" s="386"/>
      <c r="H788" s="418" t="str">
        <f>IFERROR(VLOOKUP(Tabla1[[#This Row],[Código_Actividad]],'Formulario PPGR2'!$H$7:$I$1048576,2,FALSE),"")</f>
        <v/>
      </c>
      <c r="I788" s="453" t="str">
        <f>IFERROR(VLOOKUP([16]!Tabla1[[#This Row],[Código_Actividad]],[16]!Tabla2[[Código]:[Total de Acciones ]],15,FALSE),"")</f>
        <v/>
      </c>
      <c r="J788" s="388"/>
      <c r="K788" s="451" t="str">
        <f>IFERROR(VLOOKUP($J788,[16]LSIns!$B$5:$C$45,2,FALSE),"")</f>
        <v/>
      </c>
      <c r="L788" s="543"/>
      <c r="M788" s="475" t="str">
        <f>IFERROR(VLOOKUP($L788,Insumos!$D$2:$G$518,2,FALSE),"")</f>
        <v/>
      </c>
      <c r="N788" s="545"/>
      <c r="O788" s="476" t="str">
        <f>IFERROR(VLOOKUP($L788,Insumos!$D$2:$G$518,3,FALSE),"")</f>
        <v/>
      </c>
      <c r="P788" s="476" t="e">
        <f>+Tabla1[[#This Row],[Precio Unitario]]*Tabla1[[#This Row],[Cantidad de Insumos]]</f>
        <v>#VALUE!</v>
      </c>
      <c r="Q788" s="476" t="str">
        <f>IFERROR(VLOOKUP($L788,Insumos!$D$2:$G$518,4,FALSE),"")</f>
        <v/>
      </c>
      <c r="R788" s="475"/>
    </row>
    <row r="789" spans="2:18" x14ac:dyDescent="0.25">
      <c r="B789" s="477" t="str">
        <f>IF(Tabla1[[#This Row],[Código_Actividad]]="","",CONCATENATE(Tabla1[[#This Row],[POA]],".",Tabla1[[#This Row],[SRS]],".",Tabla1[[#This Row],[AREA]],".",Tabla1[[#This Row],[TIPO]]))</f>
        <v/>
      </c>
      <c r="C789" s="477" t="str">
        <f>IF(Tabla1[[#This Row],[Código_Actividad]]="","",'Formulario PPGR1'!#REF!)</f>
        <v/>
      </c>
      <c r="D789" s="477" t="str">
        <f>IF(Tabla1[[#This Row],[Código_Actividad]]="","",'Formulario PPGR1'!#REF!)</f>
        <v/>
      </c>
      <c r="E789" s="477" t="str">
        <f>IF(Tabla1[[#This Row],[Código_Actividad]]="","",'Formulario PPGR1'!#REF!)</f>
        <v/>
      </c>
      <c r="F789" s="477" t="str">
        <f>IF(Tabla1[[#This Row],[Código_Actividad]]="","",'Formulario PPGR1'!#REF!)</f>
        <v/>
      </c>
      <c r="G789" s="386"/>
      <c r="H789" s="418" t="str">
        <f>IFERROR(VLOOKUP(Tabla1[[#This Row],[Código_Actividad]],'Formulario PPGR2'!$H$7:$I$1048576,2,FALSE),"")</f>
        <v/>
      </c>
      <c r="I789" s="453" t="str">
        <f>IFERROR(VLOOKUP([16]!Tabla1[[#This Row],[Código_Actividad]],[16]!Tabla2[[Código]:[Total de Acciones ]],15,FALSE),"")</f>
        <v/>
      </c>
      <c r="J789" s="388"/>
      <c r="K789" s="451" t="str">
        <f>IFERROR(VLOOKUP($J789,[16]LSIns!$B$5:$C$45,2,FALSE),"")</f>
        <v/>
      </c>
      <c r="L789" s="543"/>
      <c r="M789" s="475" t="str">
        <f>IFERROR(VLOOKUP($L789,Insumos!$D$2:$G$518,2,FALSE),"")</f>
        <v/>
      </c>
      <c r="N789" s="545"/>
      <c r="O789" s="476" t="str">
        <f>IFERROR(VLOOKUP($L789,Insumos!$D$2:$G$518,3,FALSE),"")</f>
        <v/>
      </c>
      <c r="P789" s="476" t="e">
        <f>+Tabla1[[#This Row],[Precio Unitario]]*Tabla1[[#This Row],[Cantidad de Insumos]]</f>
        <v>#VALUE!</v>
      </c>
      <c r="Q789" s="476" t="str">
        <f>IFERROR(VLOOKUP($L789,Insumos!$D$2:$G$518,4,FALSE),"")</f>
        <v/>
      </c>
      <c r="R789" s="475"/>
    </row>
    <row r="790" spans="2:18" x14ac:dyDescent="0.25">
      <c r="B790" s="477" t="str">
        <f>IF(Tabla1[[#This Row],[Código_Actividad]]="","",CONCATENATE(Tabla1[[#This Row],[POA]],".",Tabla1[[#This Row],[SRS]],".",Tabla1[[#This Row],[AREA]],".",Tabla1[[#This Row],[TIPO]]))</f>
        <v/>
      </c>
      <c r="C790" s="477" t="str">
        <f>IF(Tabla1[[#This Row],[Código_Actividad]]="","",'Formulario PPGR1'!#REF!)</f>
        <v/>
      </c>
      <c r="D790" s="477" t="str">
        <f>IF(Tabla1[[#This Row],[Código_Actividad]]="","",'Formulario PPGR1'!#REF!)</f>
        <v/>
      </c>
      <c r="E790" s="477" t="str">
        <f>IF(Tabla1[[#This Row],[Código_Actividad]]="","",'Formulario PPGR1'!#REF!)</f>
        <v/>
      </c>
      <c r="F790" s="477" t="str">
        <f>IF(Tabla1[[#This Row],[Código_Actividad]]="","",'Formulario PPGR1'!#REF!)</f>
        <v/>
      </c>
      <c r="G790" s="386"/>
      <c r="H790" s="418" t="str">
        <f>IFERROR(VLOOKUP(Tabla1[[#This Row],[Código_Actividad]],'Formulario PPGR2'!$H$7:$I$1048576,2,FALSE),"")</f>
        <v/>
      </c>
      <c r="I790" s="453" t="str">
        <f>IFERROR(VLOOKUP([16]!Tabla1[[#This Row],[Código_Actividad]],[16]!Tabla2[[Código]:[Total de Acciones ]],15,FALSE),"")</f>
        <v/>
      </c>
      <c r="J790" s="388"/>
      <c r="K790" s="451" t="str">
        <f>IFERROR(VLOOKUP($J790,[16]LSIns!$B$5:$C$45,2,FALSE),"")</f>
        <v/>
      </c>
      <c r="L790" s="543"/>
      <c r="M790" s="475" t="str">
        <f>IFERROR(VLOOKUP($L790,Insumos!$D$2:$G$518,2,FALSE),"")</f>
        <v/>
      </c>
      <c r="N790" s="545"/>
      <c r="O790" s="476" t="str">
        <f>IFERROR(VLOOKUP($L790,Insumos!$D$2:$G$518,3,FALSE),"")</f>
        <v/>
      </c>
      <c r="P790" s="476" t="e">
        <f>+Tabla1[[#This Row],[Precio Unitario]]*Tabla1[[#This Row],[Cantidad de Insumos]]</f>
        <v>#VALUE!</v>
      </c>
      <c r="Q790" s="476" t="str">
        <f>IFERROR(VLOOKUP($L790,Insumos!$D$2:$G$518,4,FALSE),"")</f>
        <v/>
      </c>
      <c r="R790" s="475"/>
    </row>
    <row r="791" spans="2:18" x14ac:dyDescent="0.25">
      <c r="B791" s="477" t="str">
        <f>IF(Tabla1[[#This Row],[Código_Actividad]]="","",CONCATENATE(Tabla1[[#This Row],[POA]],".",Tabla1[[#This Row],[SRS]],".",Tabla1[[#This Row],[AREA]],".",Tabla1[[#This Row],[TIPO]]))</f>
        <v/>
      </c>
      <c r="C791" s="477" t="str">
        <f>IF(Tabla1[[#This Row],[Código_Actividad]]="","",'Formulario PPGR1'!#REF!)</f>
        <v/>
      </c>
      <c r="D791" s="477" t="str">
        <f>IF(Tabla1[[#This Row],[Código_Actividad]]="","",'Formulario PPGR1'!#REF!)</f>
        <v/>
      </c>
      <c r="E791" s="477" t="str">
        <f>IF(Tabla1[[#This Row],[Código_Actividad]]="","",'Formulario PPGR1'!#REF!)</f>
        <v/>
      </c>
      <c r="F791" s="477" t="str">
        <f>IF(Tabla1[[#This Row],[Código_Actividad]]="","",'Formulario PPGR1'!#REF!)</f>
        <v/>
      </c>
      <c r="G791" s="386"/>
      <c r="H791" s="418" t="str">
        <f>IFERROR(VLOOKUP(Tabla1[[#This Row],[Código_Actividad]],'Formulario PPGR2'!$H$7:$I$1048576,2,FALSE),"")</f>
        <v/>
      </c>
      <c r="I791" s="453" t="str">
        <f>IFERROR(VLOOKUP([16]!Tabla1[[#This Row],[Código_Actividad]],[16]!Tabla2[[Código]:[Total de Acciones ]],15,FALSE),"")</f>
        <v/>
      </c>
      <c r="J791" s="388"/>
      <c r="K791" s="451" t="str">
        <f>IFERROR(VLOOKUP($J791,[16]LSIns!$B$5:$C$45,2,FALSE),"")</f>
        <v/>
      </c>
      <c r="L791" s="543"/>
      <c r="M791" s="475" t="str">
        <f>IFERROR(VLOOKUP($L791,Insumos!$D$2:$G$518,2,FALSE),"")</f>
        <v/>
      </c>
      <c r="N791" s="545"/>
      <c r="O791" s="476" t="str">
        <f>IFERROR(VLOOKUP($L791,Insumos!$D$2:$G$518,3,FALSE),"")</f>
        <v/>
      </c>
      <c r="P791" s="476" t="e">
        <f>+Tabla1[[#This Row],[Precio Unitario]]*Tabla1[[#This Row],[Cantidad de Insumos]]</f>
        <v>#VALUE!</v>
      </c>
      <c r="Q791" s="476" t="str">
        <f>IFERROR(VLOOKUP($L791,Insumos!$D$2:$G$518,4,FALSE),"")</f>
        <v/>
      </c>
      <c r="R791" s="475"/>
    </row>
    <row r="792" spans="2:18" x14ac:dyDescent="0.25">
      <c r="B792" s="477" t="str">
        <f>IF(Tabla1[[#This Row],[Código_Actividad]]="","",CONCATENATE(Tabla1[[#This Row],[POA]],".",Tabla1[[#This Row],[SRS]],".",Tabla1[[#This Row],[AREA]],".",Tabla1[[#This Row],[TIPO]]))</f>
        <v/>
      </c>
      <c r="C792" s="477" t="str">
        <f>IF(Tabla1[[#This Row],[Código_Actividad]]="","",'Formulario PPGR1'!#REF!)</f>
        <v/>
      </c>
      <c r="D792" s="477" t="str">
        <f>IF(Tabla1[[#This Row],[Código_Actividad]]="","",'Formulario PPGR1'!#REF!)</f>
        <v/>
      </c>
      <c r="E792" s="477" t="str">
        <f>IF(Tabla1[[#This Row],[Código_Actividad]]="","",'Formulario PPGR1'!#REF!)</f>
        <v/>
      </c>
      <c r="F792" s="477" t="str">
        <f>IF(Tabla1[[#This Row],[Código_Actividad]]="","",'Formulario PPGR1'!#REF!)</f>
        <v/>
      </c>
      <c r="G792" s="386"/>
      <c r="H792" s="418" t="str">
        <f>IFERROR(VLOOKUP(Tabla1[[#This Row],[Código_Actividad]],'Formulario PPGR2'!$H$7:$I$1048576,2,FALSE),"")</f>
        <v/>
      </c>
      <c r="I792" s="453" t="str">
        <f>IFERROR(VLOOKUP([16]!Tabla1[[#This Row],[Código_Actividad]],[16]!Tabla2[[Código]:[Total de Acciones ]],15,FALSE),"")</f>
        <v/>
      </c>
      <c r="J792" s="388"/>
      <c r="K792" s="451" t="str">
        <f>IFERROR(VLOOKUP($J792,[16]LSIns!$B$5:$C$45,2,FALSE),"")</f>
        <v/>
      </c>
      <c r="L792" s="543"/>
      <c r="M792" s="475" t="str">
        <f>IFERROR(VLOOKUP($L792,Insumos!$D$2:$G$518,2,FALSE),"")</f>
        <v/>
      </c>
      <c r="N792" s="545"/>
      <c r="O792" s="476" t="str">
        <f>IFERROR(VLOOKUP($L792,Insumos!$D$2:$G$518,3,FALSE),"")</f>
        <v/>
      </c>
      <c r="P792" s="476" t="e">
        <f>+Tabla1[[#This Row],[Precio Unitario]]*Tabla1[[#This Row],[Cantidad de Insumos]]</f>
        <v>#VALUE!</v>
      </c>
      <c r="Q792" s="476" t="str">
        <f>IFERROR(VLOOKUP($L792,Insumos!$D$2:$G$518,4,FALSE),"")</f>
        <v/>
      </c>
      <c r="R792" s="475"/>
    </row>
    <row r="793" spans="2:18" x14ac:dyDescent="0.25">
      <c r="B793" s="477" t="str">
        <f>IF(Tabla1[[#This Row],[Código_Actividad]]="","",CONCATENATE(Tabla1[[#This Row],[POA]],".",Tabla1[[#This Row],[SRS]],".",Tabla1[[#This Row],[AREA]],".",Tabla1[[#This Row],[TIPO]]))</f>
        <v/>
      </c>
      <c r="C793" s="477" t="str">
        <f>IF(Tabla1[[#This Row],[Código_Actividad]]="","",'Formulario PPGR1'!#REF!)</f>
        <v/>
      </c>
      <c r="D793" s="477" t="str">
        <f>IF(Tabla1[[#This Row],[Código_Actividad]]="","",'Formulario PPGR1'!#REF!)</f>
        <v/>
      </c>
      <c r="E793" s="477" t="str">
        <f>IF(Tabla1[[#This Row],[Código_Actividad]]="","",'Formulario PPGR1'!#REF!)</f>
        <v/>
      </c>
      <c r="F793" s="477" t="str">
        <f>IF(Tabla1[[#This Row],[Código_Actividad]]="","",'Formulario PPGR1'!#REF!)</f>
        <v/>
      </c>
      <c r="G793" s="386"/>
      <c r="H793" s="418" t="str">
        <f>IFERROR(VLOOKUP(Tabla1[[#This Row],[Código_Actividad]],'Formulario PPGR2'!$H$7:$I$1048576,2,FALSE),"")</f>
        <v/>
      </c>
      <c r="I793" s="453" t="str">
        <f>IFERROR(VLOOKUP([16]!Tabla1[[#This Row],[Código_Actividad]],[16]!Tabla2[[Código]:[Total de Acciones ]],15,FALSE),"")</f>
        <v/>
      </c>
      <c r="J793" s="388"/>
      <c r="K793" s="451" t="str">
        <f>IFERROR(VLOOKUP($J793,[16]LSIns!$B$5:$C$45,2,FALSE),"")</f>
        <v/>
      </c>
      <c r="L793" s="543"/>
      <c r="M793" s="475" t="str">
        <f>IFERROR(VLOOKUP($L793,Insumos!$D$2:$G$518,2,FALSE),"")</f>
        <v/>
      </c>
      <c r="N793" s="545"/>
      <c r="O793" s="476" t="str">
        <f>IFERROR(VLOOKUP($L793,Insumos!$D$2:$G$518,3,FALSE),"")</f>
        <v/>
      </c>
      <c r="P793" s="476" t="e">
        <f>+Tabla1[[#This Row],[Precio Unitario]]*Tabla1[[#This Row],[Cantidad de Insumos]]</f>
        <v>#VALUE!</v>
      </c>
      <c r="Q793" s="476" t="str">
        <f>IFERROR(VLOOKUP($L793,Insumos!$D$2:$G$518,4,FALSE),"")</f>
        <v/>
      </c>
      <c r="R793" s="475"/>
    </row>
    <row r="794" spans="2:18" x14ac:dyDescent="0.25">
      <c r="B794" s="477" t="str">
        <f>IF(Tabla1[[#This Row],[Código_Actividad]]="","",CONCATENATE(Tabla1[[#This Row],[POA]],".",Tabla1[[#This Row],[SRS]],".",Tabla1[[#This Row],[AREA]],".",Tabla1[[#This Row],[TIPO]]))</f>
        <v/>
      </c>
      <c r="C794" s="477" t="str">
        <f>IF(Tabla1[[#This Row],[Código_Actividad]]="","",'Formulario PPGR1'!#REF!)</f>
        <v/>
      </c>
      <c r="D794" s="477" t="str">
        <f>IF(Tabla1[[#This Row],[Código_Actividad]]="","",'Formulario PPGR1'!#REF!)</f>
        <v/>
      </c>
      <c r="E794" s="477" t="str">
        <f>IF(Tabla1[[#This Row],[Código_Actividad]]="","",'Formulario PPGR1'!#REF!)</f>
        <v/>
      </c>
      <c r="F794" s="477" t="str">
        <f>IF(Tabla1[[#This Row],[Código_Actividad]]="","",'Formulario PPGR1'!#REF!)</f>
        <v/>
      </c>
      <c r="G794" s="386"/>
      <c r="H794" s="418" t="str">
        <f>IFERROR(VLOOKUP(Tabla1[[#This Row],[Código_Actividad]],'Formulario PPGR2'!$H$7:$I$1048576,2,FALSE),"")</f>
        <v/>
      </c>
      <c r="I794" s="453" t="str">
        <f>IFERROR(VLOOKUP([16]!Tabla1[[#This Row],[Código_Actividad]],[16]!Tabla2[[Código]:[Total de Acciones ]],15,FALSE),"")</f>
        <v/>
      </c>
      <c r="J794" s="388"/>
      <c r="K794" s="451" t="str">
        <f>IFERROR(VLOOKUP($J794,[16]LSIns!$B$5:$C$45,2,FALSE),"")</f>
        <v/>
      </c>
      <c r="L794" s="543"/>
      <c r="M794" s="475" t="str">
        <f>IFERROR(VLOOKUP($L794,Insumos!$D$2:$G$518,2,FALSE),"")</f>
        <v/>
      </c>
      <c r="N794" s="545"/>
      <c r="O794" s="476" t="str">
        <f>IFERROR(VLOOKUP($L794,Insumos!$D$2:$G$518,3,FALSE),"")</f>
        <v/>
      </c>
      <c r="P794" s="476" t="e">
        <f>+Tabla1[[#This Row],[Precio Unitario]]*Tabla1[[#This Row],[Cantidad de Insumos]]</f>
        <v>#VALUE!</v>
      </c>
      <c r="Q794" s="476" t="str">
        <f>IFERROR(VLOOKUP($L794,Insumos!$D$2:$G$518,4,FALSE),"")</f>
        <v/>
      </c>
      <c r="R794" s="475"/>
    </row>
    <row r="795" spans="2:18" x14ac:dyDescent="0.25">
      <c r="B795" s="477" t="str">
        <f>IF(Tabla1[[#This Row],[Código_Actividad]]="","",CONCATENATE(Tabla1[[#This Row],[POA]],".",Tabla1[[#This Row],[SRS]],".",Tabla1[[#This Row],[AREA]],".",Tabla1[[#This Row],[TIPO]]))</f>
        <v/>
      </c>
      <c r="C795" s="477" t="str">
        <f>IF(Tabla1[[#This Row],[Código_Actividad]]="","",'Formulario PPGR1'!#REF!)</f>
        <v/>
      </c>
      <c r="D795" s="477" t="str">
        <f>IF(Tabla1[[#This Row],[Código_Actividad]]="","",'Formulario PPGR1'!#REF!)</f>
        <v/>
      </c>
      <c r="E795" s="477" t="str">
        <f>IF(Tabla1[[#This Row],[Código_Actividad]]="","",'Formulario PPGR1'!#REF!)</f>
        <v/>
      </c>
      <c r="F795" s="477" t="str">
        <f>IF(Tabla1[[#This Row],[Código_Actividad]]="","",'Formulario PPGR1'!#REF!)</f>
        <v/>
      </c>
      <c r="G795" s="386"/>
      <c r="H795" s="418" t="str">
        <f>IFERROR(VLOOKUP(Tabla1[[#This Row],[Código_Actividad]],'Formulario PPGR2'!$H$7:$I$1048576,2,FALSE),"")</f>
        <v/>
      </c>
      <c r="I795" s="453" t="str">
        <f>IFERROR(VLOOKUP([16]!Tabla1[[#This Row],[Código_Actividad]],[16]!Tabla2[[Código]:[Total de Acciones ]],15,FALSE),"")</f>
        <v/>
      </c>
      <c r="J795" s="388"/>
      <c r="K795" s="451" t="str">
        <f>IFERROR(VLOOKUP($J795,[16]LSIns!$B$5:$C$45,2,FALSE),"")</f>
        <v/>
      </c>
      <c r="L795" s="543"/>
      <c r="M795" s="475" t="str">
        <f>IFERROR(VLOOKUP($L795,Insumos!$D$2:$G$518,2,FALSE),"")</f>
        <v/>
      </c>
      <c r="N795" s="545"/>
      <c r="O795" s="476" t="str">
        <f>IFERROR(VLOOKUP($L795,Insumos!$D$2:$G$518,3,FALSE),"")</f>
        <v/>
      </c>
      <c r="P795" s="476" t="e">
        <f>+Tabla1[[#This Row],[Precio Unitario]]*Tabla1[[#This Row],[Cantidad de Insumos]]</f>
        <v>#VALUE!</v>
      </c>
      <c r="Q795" s="476" t="str">
        <f>IFERROR(VLOOKUP($L795,Insumos!$D$2:$G$518,4,FALSE),"")</f>
        <v/>
      </c>
      <c r="R795" s="475"/>
    </row>
    <row r="796" spans="2:18" x14ac:dyDescent="0.25">
      <c r="B796" s="477" t="str">
        <f>IF(Tabla1[[#This Row],[Código_Actividad]]="","",CONCATENATE(Tabla1[[#This Row],[POA]],".",Tabla1[[#This Row],[SRS]],".",Tabla1[[#This Row],[AREA]],".",Tabla1[[#This Row],[TIPO]]))</f>
        <v/>
      </c>
      <c r="C796" s="477" t="str">
        <f>IF(Tabla1[[#This Row],[Código_Actividad]]="","",'Formulario PPGR1'!#REF!)</f>
        <v/>
      </c>
      <c r="D796" s="477" t="str">
        <f>IF(Tabla1[[#This Row],[Código_Actividad]]="","",'Formulario PPGR1'!#REF!)</f>
        <v/>
      </c>
      <c r="E796" s="477" t="str">
        <f>IF(Tabla1[[#This Row],[Código_Actividad]]="","",'Formulario PPGR1'!#REF!)</f>
        <v/>
      </c>
      <c r="F796" s="477" t="str">
        <f>IF(Tabla1[[#This Row],[Código_Actividad]]="","",'Formulario PPGR1'!#REF!)</f>
        <v/>
      </c>
      <c r="G796" s="386"/>
      <c r="H796" s="418" t="str">
        <f>IFERROR(VLOOKUP(Tabla1[[#This Row],[Código_Actividad]],'Formulario PPGR2'!$H$7:$I$1048576,2,FALSE),"")</f>
        <v/>
      </c>
      <c r="I796" s="453" t="str">
        <f>IFERROR(VLOOKUP([16]!Tabla1[[#This Row],[Código_Actividad]],[16]!Tabla2[[Código]:[Total de Acciones ]],15,FALSE),"")</f>
        <v/>
      </c>
      <c r="J796" s="388"/>
      <c r="K796" s="451" t="str">
        <f>IFERROR(VLOOKUP($J796,[16]LSIns!$B$5:$C$45,2,FALSE),"")</f>
        <v/>
      </c>
      <c r="L796" s="543"/>
      <c r="M796" s="475" t="str">
        <f>IFERROR(VLOOKUP($L796,Insumos!$D$2:$G$518,2,FALSE),"")</f>
        <v/>
      </c>
      <c r="N796" s="545"/>
      <c r="O796" s="476" t="str">
        <f>IFERROR(VLOOKUP($L796,Insumos!$D$2:$G$518,3,FALSE),"")</f>
        <v/>
      </c>
      <c r="P796" s="476" t="e">
        <f>+Tabla1[[#This Row],[Precio Unitario]]*Tabla1[[#This Row],[Cantidad de Insumos]]</f>
        <v>#VALUE!</v>
      </c>
      <c r="Q796" s="476" t="str">
        <f>IFERROR(VLOOKUP($L796,Insumos!$D$2:$G$518,4,FALSE),"")</f>
        <v/>
      </c>
      <c r="R796" s="475"/>
    </row>
    <row r="797" spans="2:18" x14ac:dyDescent="0.25">
      <c r="B797" s="477" t="str">
        <f>IF(Tabla1[[#This Row],[Código_Actividad]]="","",CONCATENATE(Tabla1[[#This Row],[POA]],".",Tabla1[[#This Row],[SRS]],".",Tabla1[[#This Row],[AREA]],".",Tabla1[[#This Row],[TIPO]]))</f>
        <v/>
      </c>
      <c r="C797" s="477" t="str">
        <f>IF(Tabla1[[#This Row],[Código_Actividad]]="","",'Formulario PPGR1'!#REF!)</f>
        <v/>
      </c>
      <c r="D797" s="477" t="str">
        <f>IF(Tabla1[[#This Row],[Código_Actividad]]="","",'Formulario PPGR1'!#REF!)</f>
        <v/>
      </c>
      <c r="E797" s="477" t="str">
        <f>IF(Tabla1[[#This Row],[Código_Actividad]]="","",'Formulario PPGR1'!#REF!)</f>
        <v/>
      </c>
      <c r="F797" s="477" t="str">
        <f>IF(Tabla1[[#This Row],[Código_Actividad]]="","",'Formulario PPGR1'!#REF!)</f>
        <v/>
      </c>
      <c r="G797" s="386"/>
      <c r="H797" s="418" t="str">
        <f>IFERROR(VLOOKUP(Tabla1[[#This Row],[Código_Actividad]],'Formulario PPGR2'!$H$7:$I$1048576,2,FALSE),"")</f>
        <v/>
      </c>
      <c r="I797" s="453" t="str">
        <f>IFERROR(VLOOKUP([16]!Tabla1[[#This Row],[Código_Actividad]],[16]!Tabla2[[Código]:[Total de Acciones ]],15,FALSE),"")</f>
        <v/>
      </c>
      <c r="J797" s="388"/>
      <c r="K797" s="451" t="str">
        <f>IFERROR(VLOOKUP($J797,[16]LSIns!$B$5:$C$45,2,FALSE),"")</f>
        <v/>
      </c>
      <c r="L797" s="543"/>
      <c r="M797" s="475" t="str">
        <f>IFERROR(VLOOKUP($L797,Insumos!$D$2:$G$518,2,FALSE),"")</f>
        <v/>
      </c>
      <c r="N797" s="545"/>
      <c r="O797" s="476" t="str">
        <f>IFERROR(VLOOKUP($L797,Insumos!$D$2:$G$518,3,FALSE),"")</f>
        <v/>
      </c>
      <c r="P797" s="476" t="e">
        <f>+Tabla1[[#This Row],[Precio Unitario]]*Tabla1[[#This Row],[Cantidad de Insumos]]</f>
        <v>#VALUE!</v>
      </c>
      <c r="Q797" s="476" t="str">
        <f>IFERROR(VLOOKUP($L797,Insumos!$D$2:$G$518,4,FALSE),"")</f>
        <v/>
      </c>
      <c r="R797" s="475"/>
    </row>
    <row r="798" spans="2:18" x14ac:dyDescent="0.25">
      <c r="B798" s="477" t="str">
        <f>IF(Tabla1[[#This Row],[Código_Actividad]]="","",CONCATENATE(Tabla1[[#This Row],[POA]],".",Tabla1[[#This Row],[SRS]],".",Tabla1[[#This Row],[AREA]],".",Tabla1[[#This Row],[TIPO]]))</f>
        <v/>
      </c>
      <c r="C798" s="477" t="str">
        <f>IF(Tabla1[[#This Row],[Código_Actividad]]="","",'Formulario PPGR1'!#REF!)</f>
        <v/>
      </c>
      <c r="D798" s="477" t="str">
        <f>IF(Tabla1[[#This Row],[Código_Actividad]]="","",'Formulario PPGR1'!#REF!)</f>
        <v/>
      </c>
      <c r="E798" s="477" t="str">
        <f>IF(Tabla1[[#This Row],[Código_Actividad]]="","",'Formulario PPGR1'!#REF!)</f>
        <v/>
      </c>
      <c r="F798" s="477" t="str">
        <f>IF(Tabla1[[#This Row],[Código_Actividad]]="","",'Formulario PPGR1'!#REF!)</f>
        <v/>
      </c>
      <c r="G798" s="386"/>
      <c r="H798" s="418" t="str">
        <f>IFERROR(VLOOKUP(Tabla1[[#This Row],[Código_Actividad]],'Formulario PPGR2'!$H$7:$I$1048576,2,FALSE),"")</f>
        <v/>
      </c>
      <c r="I798" s="453" t="str">
        <f>IFERROR(VLOOKUP([16]!Tabla1[[#This Row],[Código_Actividad]],[16]!Tabla2[[Código]:[Total de Acciones ]],15,FALSE),"")</f>
        <v/>
      </c>
      <c r="J798" s="388"/>
      <c r="K798" s="451" t="str">
        <f>IFERROR(VLOOKUP($J798,[16]LSIns!$B$5:$C$45,2,FALSE),"")</f>
        <v/>
      </c>
      <c r="L798" s="543"/>
      <c r="M798" s="475" t="str">
        <f>IFERROR(VLOOKUP($L798,Insumos!$D$2:$G$518,2,FALSE),"")</f>
        <v/>
      </c>
      <c r="N798" s="545"/>
      <c r="O798" s="476" t="str">
        <f>IFERROR(VLOOKUP($L798,Insumos!$D$2:$G$518,3,FALSE),"")</f>
        <v/>
      </c>
      <c r="P798" s="476" t="e">
        <f>+Tabla1[[#This Row],[Precio Unitario]]*Tabla1[[#This Row],[Cantidad de Insumos]]</f>
        <v>#VALUE!</v>
      </c>
      <c r="Q798" s="476" t="str">
        <f>IFERROR(VLOOKUP($L798,Insumos!$D$2:$G$518,4,FALSE),"")</f>
        <v/>
      </c>
      <c r="R798" s="475"/>
    </row>
    <row r="799" spans="2:18" x14ac:dyDescent="0.25">
      <c r="B799" s="477" t="str">
        <f>IF(Tabla1[[#This Row],[Código_Actividad]]="","",CONCATENATE(Tabla1[[#This Row],[POA]],".",Tabla1[[#This Row],[SRS]],".",Tabla1[[#This Row],[AREA]],".",Tabla1[[#This Row],[TIPO]]))</f>
        <v/>
      </c>
      <c r="C799" s="477" t="str">
        <f>IF(Tabla1[[#This Row],[Código_Actividad]]="","",'Formulario PPGR1'!#REF!)</f>
        <v/>
      </c>
      <c r="D799" s="477" t="str">
        <f>IF(Tabla1[[#This Row],[Código_Actividad]]="","",'Formulario PPGR1'!#REF!)</f>
        <v/>
      </c>
      <c r="E799" s="477" t="str">
        <f>IF(Tabla1[[#This Row],[Código_Actividad]]="","",'Formulario PPGR1'!#REF!)</f>
        <v/>
      </c>
      <c r="F799" s="477" t="str">
        <f>IF(Tabla1[[#This Row],[Código_Actividad]]="","",'Formulario PPGR1'!#REF!)</f>
        <v/>
      </c>
      <c r="G799" s="386"/>
      <c r="H799" s="418" t="str">
        <f>IFERROR(VLOOKUP(Tabla1[[#This Row],[Código_Actividad]],'Formulario PPGR2'!$H$7:$I$1048576,2,FALSE),"")</f>
        <v/>
      </c>
      <c r="I799" s="453" t="str">
        <f>IFERROR(VLOOKUP([16]!Tabla1[[#This Row],[Código_Actividad]],[16]!Tabla2[[Código]:[Total de Acciones ]],15,FALSE),"")</f>
        <v/>
      </c>
      <c r="J799" s="388"/>
      <c r="K799" s="451" t="str">
        <f>IFERROR(VLOOKUP($J799,[16]LSIns!$B$5:$C$45,2,FALSE),"")</f>
        <v/>
      </c>
      <c r="L799" s="543"/>
      <c r="M799" s="475" t="str">
        <f>IFERROR(VLOOKUP($L799,Insumos!$D$2:$G$518,2,FALSE),"")</f>
        <v/>
      </c>
      <c r="N799" s="545"/>
      <c r="O799" s="476" t="str">
        <f>IFERROR(VLOOKUP($L799,Insumos!$D$2:$G$518,3,FALSE),"")</f>
        <v/>
      </c>
      <c r="P799" s="476" t="e">
        <f>+Tabla1[[#This Row],[Precio Unitario]]*Tabla1[[#This Row],[Cantidad de Insumos]]</f>
        <v>#VALUE!</v>
      </c>
      <c r="Q799" s="476" t="str">
        <f>IFERROR(VLOOKUP($L799,Insumos!$D$2:$G$518,4,FALSE),"")</f>
        <v/>
      </c>
      <c r="R799" s="475"/>
    </row>
    <row r="800" spans="2:18" x14ac:dyDescent="0.25">
      <c r="B800" s="477" t="str">
        <f>IF(Tabla1[[#This Row],[Código_Actividad]]="","",CONCATENATE(Tabla1[[#This Row],[POA]],".",Tabla1[[#This Row],[SRS]],".",Tabla1[[#This Row],[AREA]],".",Tabla1[[#This Row],[TIPO]]))</f>
        <v/>
      </c>
      <c r="C800" s="477" t="str">
        <f>IF(Tabla1[[#This Row],[Código_Actividad]]="","",'Formulario PPGR1'!#REF!)</f>
        <v/>
      </c>
      <c r="D800" s="477" t="str">
        <f>IF(Tabla1[[#This Row],[Código_Actividad]]="","",'Formulario PPGR1'!#REF!)</f>
        <v/>
      </c>
      <c r="E800" s="477" t="str">
        <f>IF(Tabla1[[#This Row],[Código_Actividad]]="","",'Formulario PPGR1'!#REF!)</f>
        <v/>
      </c>
      <c r="F800" s="477" t="str">
        <f>IF(Tabla1[[#This Row],[Código_Actividad]]="","",'Formulario PPGR1'!#REF!)</f>
        <v/>
      </c>
      <c r="G800" s="386"/>
      <c r="H800" s="418" t="str">
        <f>IFERROR(VLOOKUP(Tabla1[[#This Row],[Código_Actividad]],'Formulario PPGR2'!$H$7:$I$1048576,2,FALSE),"")</f>
        <v/>
      </c>
      <c r="I800" s="453" t="str">
        <f>IFERROR(VLOOKUP([16]!Tabla1[[#This Row],[Código_Actividad]],[16]!Tabla2[[Código]:[Total de Acciones ]],15,FALSE),"")</f>
        <v/>
      </c>
      <c r="J800" s="388"/>
      <c r="K800" s="451" t="str">
        <f>IFERROR(VLOOKUP($J800,[16]LSIns!$B$5:$C$45,2,FALSE),"")</f>
        <v/>
      </c>
      <c r="L800" s="543"/>
      <c r="M800" s="475" t="str">
        <f>IFERROR(VLOOKUP($L800,Insumos!$D$2:$G$518,2,FALSE),"")</f>
        <v/>
      </c>
      <c r="N800" s="545"/>
      <c r="O800" s="476" t="str">
        <f>IFERROR(VLOOKUP($L800,Insumos!$D$2:$G$518,3,FALSE),"")</f>
        <v/>
      </c>
      <c r="P800" s="476" t="e">
        <f>+Tabla1[[#This Row],[Precio Unitario]]*Tabla1[[#This Row],[Cantidad de Insumos]]</f>
        <v>#VALUE!</v>
      </c>
      <c r="Q800" s="476" t="str">
        <f>IFERROR(VLOOKUP($L800,Insumos!$D$2:$G$518,4,FALSE),"")</f>
        <v/>
      </c>
      <c r="R800" s="475"/>
    </row>
    <row r="801" spans="2:18" x14ac:dyDescent="0.25">
      <c r="B801" s="477" t="str">
        <f>IF(Tabla1[[#This Row],[Código_Actividad]]="","",CONCATENATE(Tabla1[[#This Row],[POA]],".",Tabla1[[#This Row],[SRS]],".",Tabla1[[#This Row],[AREA]],".",Tabla1[[#This Row],[TIPO]]))</f>
        <v/>
      </c>
      <c r="C801" s="477" t="str">
        <f>IF(Tabla1[[#This Row],[Código_Actividad]]="","",'Formulario PPGR1'!#REF!)</f>
        <v/>
      </c>
      <c r="D801" s="477" t="str">
        <f>IF(Tabla1[[#This Row],[Código_Actividad]]="","",'Formulario PPGR1'!#REF!)</f>
        <v/>
      </c>
      <c r="E801" s="477" t="str">
        <f>IF(Tabla1[[#This Row],[Código_Actividad]]="","",'Formulario PPGR1'!#REF!)</f>
        <v/>
      </c>
      <c r="F801" s="477" t="str">
        <f>IF(Tabla1[[#This Row],[Código_Actividad]]="","",'Formulario PPGR1'!#REF!)</f>
        <v/>
      </c>
      <c r="G801" s="386"/>
      <c r="H801" s="418" t="str">
        <f>IFERROR(VLOOKUP(Tabla1[[#This Row],[Código_Actividad]],'Formulario PPGR2'!$H$7:$I$1048576,2,FALSE),"")</f>
        <v/>
      </c>
      <c r="I801" s="453" t="str">
        <f>IFERROR(VLOOKUP([16]!Tabla1[[#This Row],[Código_Actividad]],[16]!Tabla2[[Código]:[Total de Acciones ]],15,FALSE),"")</f>
        <v/>
      </c>
      <c r="J801" s="388"/>
      <c r="K801" s="451" t="str">
        <f>IFERROR(VLOOKUP($J801,[16]LSIns!$B$5:$C$45,2,FALSE),"")</f>
        <v/>
      </c>
      <c r="L801" s="543"/>
      <c r="M801" s="475" t="str">
        <f>IFERROR(VLOOKUP($L801,Insumos!$D$2:$G$518,2,FALSE),"")</f>
        <v/>
      </c>
      <c r="N801" s="545"/>
      <c r="O801" s="476" t="str">
        <f>IFERROR(VLOOKUP($L801,Insumos!$D$2:$G$518,3,FALSE),"")</f>
        <v/>
      </c>
      <c r="P801" s="476" t="e">
        <f>+Tabla1[[#This Row],[Precio Unitario]]*Tabla1[[#This Row],[Cantidad de Insumos]]</f>
        <v>#VALUE!</v>
      </c>
      <c r="Q801" s="476" t="str">
        <f>IFERROR(VLOOKUP($L801,Insumos!$D$2:$G$518,4,FALSE),"")</f>
        <v/>
      </c>
      <c r="R801" s="475"/>
    </row>
    <row r="802" spans="2:18" x14ac:dyDescent="0.25">
      <c r="B802" s="477" t="str">
        <f>IF(Tabla1[[#This Row],[Código_Actividad]]="","",CONCATENATE(Tabla1[[#This Row],[POA]],".",Tabla1[[#This Row],[SRS]],".",Tabla1[[#This Row],[AREA]],".",Tabla1[[#This Row],[TIPO]]))</f>
        <v/>
      </c>
      <c r="C802" s="477" t="str">
        <f>IF(Tabla1[[#This Row],[Código_Actividad]]="","",'Formulario PPGR1'!#REF!)</f>
        <v/>
      </c>
      <c r="D802" s="477" t="str">
        <f>IF(Tabla1[[#This Row],[Código_Actividad]]="","",'Formulario PPGR1'!#REF!)</f>
        <v/>
      </c>
      <c r="E802" s="477" t="str">
        <f>IF(Tabla1[[#This Row],[Código_Actividad]]="","",'Formulario PPGR1'!#REF!)</f>
        <v/>
      </c>
      <c r="F802" s="477" t="str">
        <f>IF(Tabla1[[#This Row],[Código_Actividad]]="","",'Formulario PPGR1'!#REF!)</f>
        <v/>
      </c>
      <c r="G802" s="386"/>
      <c r="H802" s="418" t="str">
        <f>IFERROR(VLOOKUP(Tabla1[[#This Row],[Código_Actividad]],'Formulario PPGR2'!$H$7:$I$1048576,2,FALSE),"")</f>
        <v/>
      </c>
      <c r="I802" s="453" t="str">
        <f>IFERROR(VLOOKUP([16]!Tabla1[[#This Row],[Código_Actividad]],[16]!Tabla2[[Código]:[Total de Acciones ]],15,FALSE),"")</f>
        <v/>
      </c>
      <c r="J802" s="388"/>
      <c r="K802" s="451" t="str">
        <f>IFERROR(VLOOKUP($J802,[16]LSIns!$B$5:$C$45,2,FALSE),"")</f>
        <v/>
      </c>
      <c r="L802" s="543"/>
      <c r="M802" s="475" t="str">
        <f>IFERROR(VLOOKUP($L802,Insumos!$D$2:$G$518,2,FALSE),"")</f>
        <v/>
      </c>
      <c r="N802" s="545"/>
      <c r="O802" s="476" t="str">
        <f>IFERROR(VLOOKUP($L802,Insumos!$D$2:$G$518,3,FALSE),"")</f>
        <v/>
      </c>
      <c r="P802" s="476" t="e">
        <f>+Tabla1[[#This Row],[Precio Unitario]]*Tabla1[[#This Row],[Cantidad de Insumos]]</f>
        <v>#VALUE!</v>
      </c>
      <c r="Q802" s="476" t="str">
        <f>IFERROR(VLOOKUP($L802,Insumos!$D$2:$G$518,4,FALSE),"")</f>
        <v/>
      </c>
      <c r="R802" s="475"/>
    </row>
    <row r="803" spans="2:18" x14ac:dyDescent="0.25">
      <c r="B803" s="477" t="str">
        <f>IF(Tabla1[[#This Row],[Código_Actividad]]="","",CONCATENATE(Tabla1[[#This Row],[POA]],".",Tabla1[[#This Row],[SRS]],".",Tabla1[[#This Row],[AREA]],".",Tabla1[[#This Row],[TIPO]]))</f>
        <v/>
      </c>
      <c r="C803" s="477" t="str">
        <f>IF(Tabla1[[#This Row],[Código_Actividad]]="","",'Formulario PPGR1'!#REF!)</f>
        <v/>
      </c>
      <c r="D803" s="477" t="str">
        <f>IF(Tabla1[[#This Row],[Código_Actividad]]="","",'Formulario PPGR1'!#REF!)</f>
        <v/>
      </c>
      <c r="E803" s="477" t="str">
        <f>IF(Tabla1[[#This Row],[Código_Actividad]]="","",'Formulario PPGR1'!#REF!)</f>
        <v/>
      </c>
      <c r="F803" s="477" t="str">
        <f>IF(Tabla1[[#This Row],[Código_Actividad]]="","",'Formulario PPGR1'!#REF!)</f>
        <v/>
      </c>
      <c r="G803" s="386"/>
      <c r="H803" s="418" t="str">
        <f>IFERROR(VLOOKUP(Tabla1[[#This Row],[Código_Actividad]],'Formulario PPGR2'!$H$7:$I$1048576,2,FALSE),"")</f>
        <v/>
      </c>
      <c r="I803" s="453" t="str">
        <f>IFERROR(VLOOKUP([16]!Tabla1[[#This Row],[Código_Actividad]],[16]!Tabla2[[Código]:[Total de Acciones ]],15,FALSE),"")</f>
        <v/>
      </c>
      <c r="J803" s="388"/>
      <c r="K803" s="451" t="str">
        <f>IFERROR(VLOOKUP($J803,[16]LSIns!$B$5:$C$45,2,FALSE),"")</f>
        <v/>
      </c>
      <c r="L803" s="543"/>
      <c r="M803" s="475" t="str">
        <f>IFERROR(VLOOKUP($L803,Insumos!$D$2:$G$518,2,FALSE),"")</f>
        <v/>
      </c>
      <c r="N803" s="545"/>
      <c r="O803" s="476" t="str">
        <f>IFERROR(VLOOKUP($L803,Insumos!$D$2:$G$518,3,FALSE),"")</f>
        <v/>
      </c>
      <c r="P803" s="476" t="e">
        <f>+Tabla1[[#This Row],[Precio Unitario]]*Tabla1[[#This Row],[Cantidad de Insumos]]</f>
        <v>#VALUE!</v>
      </c>
      <c r="Q803" s="476" t="str">
        <f>IFERROR(VLOOKUP($L803,Insumos!$D$2:$G$518,4,FALSE),"")</f>
        <v/>
      </c>
      <c r="R803" s="475"/>
    </row>
    <row r="804" spans="2:18" x14ac:dyDescent="0.25">
      <c r="B804" s="477" t="str">
        <f>IF(Tabla1[[#This Row],[Código_Actividad]]="","",CONCATENATE(Tabla1[[#This Row],[POA]],".",Tabla1[[#This Row],[SRS]],".",Tabla1[[#This Row],[AREA]],".",Tabla1[[#This Row],[TIPO]]))</f>
        <v/>
      </c>
      <c r="C804" s="477" t="str">
        <f>IF(Tabla1[[#This Row],[Código_Actividad]]="","",'Formulario PPGR1'!#REF!)</f>
        <v/>
      </c>
      <c r="D804" s="477" t="str">
        <f>IF(Tabla1[[#This Row],[Código_Actividad]]="","",'Formulario PPGR1'!#REF!)</f>
        <v/>
      </c>
      <c r="E804" s="477" t="str">
        <f>IF(Tabla1[[#This Row],[Código_Actividad]]="","",'Formulario PPGR1'!#REF!)</f>
        <v/>
      </c>
      <c r="F804" s="477" t="str">
        <f>IF(Tabla1[[#This Row],[Código_Actividad]]="","",'Formulario PPGR1'!#REF!)</f>
        <v/>
      </c>
      <c r="G804" s="386"/>
      <c r="H804" s="418" t="str">
        <f>IFERROR(VLOOKUP(Tabla1[[#This Row],[Código_Actividad]],'Formulario PPGR2'!$H$7:$I$1048576,2,FALSE),"")</f>
        <v/>
      </c>
      <c r="I804" s="453" t="str">
        <f>IFERROR(VLOOKUP([16]!Tabla1[[#This Row],[Código_Actividad]],[16]!Tabla2[[Código]:[Total de Acciones ]],15,FALSE),"")</f>
        <v/>
      </c>
      <c r="J804" s="388"/>
      <c r="K804" s="451" t="str">
        <f>IFERROR(VLOOKUP($J804,[16]LSIns!$B$5:$C$45,2,FALSE),"")</f>
        <v/>
      </c>
      <c r="L804" s="543"/>
      <c r="M804" s="475" t="str">
        <f>IFERROR(VLOOKUP($L804,Insumos!$D$2:$G$518,2,FALSE),"")</f>
        <v/>
      </c>
      <c r="N804" s="545"/>
      <c r="O804" s="476" t="str">
        <f>IFERROR(VLOOKUP($L804,Insumos!$D$2:$G$518,3,FALSE),"")</f>
        <v/>
      </c>
      <c r="P804" s="476" t="e">
        <f>+Tabla1[[#This Row],[Precio Unitario]]*Tabla1[[#This Row],[Cantidad de Insumos]]</f>
        <v>#VALUE!</v>
      </c>
      <c r="Q804" s="476" t="str">
        <f>IFERROR(VLOOKUP($L804,Insumos!$D$2:$G$518,4,FALSE),"")</f>
        <v/>
      </c>
      <c r="R804" s="475"/>
    </row>
    <row r="805" spans="2:18" x14ac:dyDescent="0.25">
      <c r="B805" s="477" t="str">
        <f>IF(Tabla1[[#This Row],[Código_Actividad]]="","",CONCATENATE(Tabla1[[#This Row],[POA]],".",Tabla1[[#This Row],[SRS]],".",Tabla1[[#This Row],[AREA]],".",Tabla1[[#This Row],[TIPO]]))</f>
        <v/>
      </c>
      <c r="C805" s="477" t="str">
        <f>IF(Tabla1[[#This Row],[Código_Actividad]]="","",'Formulario PPGR1'!#REF!)</f>
        <v/>
      </c>
      <c r="D805" s="477" t="str">
        <f>IF(Tabla1[[#This Row],[Código_Actividad]]="","",'Formulario PPGR1'!#REF!)</f>
        <v/>
      </c>
      <c r="E805" s="477" t="str">
        <f>IF(Tabla1[[#This Row],[Código_Actividad]]="","",'Formulario PPGR1'!#REF!)</f>
        <v/>
      </c>
      <c r="F805" s="477" t="str">
        <f>IF(Tabla1[[#This Row],[Código_Actividad]]="","",'Formulario PPGR1'!#REF!)</f>
        <v/>
      </c>
      <c r="G805" s="386"/>
      <c r="H805" s="418" t="str">
        <f>IFERROR(VLOOKUP(Tabla1[[#This Row],[Código_Actividad]],'Formulario PPGR2'!$H$7:$I$1048576,2,FALSE),"")</f>
        <v/>
      </c>
      <c r="I805" s="453" t="str">
        <f>IFERROR(VLOOKUP([16]!Tabla1[[#This Row],[Código_Actividad]],[16]!Tabla2[[Código]:[Total de Acciones ]],15,FALSE),"")</f>
        <v/>
      </c>
      <c r="J805" s="388"/>
      <c r="K805" s="451" t="str">
        <f>IFERROR(VLOOKUP($J805,[16]LSIns!$B$5:$C$45,2,FALSE),"")</f>
        <v/>
      </c>
      <c r="L805" s="543"/>
      <c r="M805" s="475" t="str">
        <f>IFERROR(VLOOKUP($L805,Insumos!$D$2:$G$518,2,FALSE),"")</f>
        <v/>
      </c>
      <c r="N805" s="545"/>
      <c r="O805" s="476" t="str">
        <f>IFERROR(VLOOKUP($L805,Insumos!$D$2:$G$518,3,FALSE),"")</f>
        <v/>
      </c>
      <c r="P805" s="476" t="e">
        <f>+Tabla1[[#This Row],[Precio Unitario]]*Tabla1[[#This Row],[Cantidad de Insumos]]</f>
        <v>#VALUE!</v>
      </c>
      <c r="Q805" s="476" t="str">
        <f>IFERROR(VLOOKUP($L805,Insumos!$D$2:$G$518,4,FALSE),"")</f>
        <v/>
      </c>
      <c r="R805" s="475"/>
    </row>
    <row r="806" spans="2:18" x14ac:dyDescent="0.25">
      <c r="B806" s="477" t="str">
        <f>IF(Tabla1[[#This Row],[Código_Actividad]]="","",CONCATENATE(Tabla1[[#This Row],[POA]],".",Tabla1[[#This Row],[SRS]],".",Tabla1[[#This Row],[AREA]],".",Tabla1[[#This Row],[TIPO]]))</f>
        <v/>
      </c>
      <c r="C806" s="477" t="str">
        <f>IF(Tabla1[[#This Row],[Código_Actividad]]="","",'Formulario PPGR1'!#REF!)</f>
        <v/>
      </c>
      <c r="D806" s="477" t="str">
        <f>IF(Tabla1[[#This Row],[Código_Actividad]]="","",'Formulario PPGR1'!#REF!)</f>
        <v/>
      </c>
      <c r="E806" s="477" t="str">
        <f>IF(Tabla1[[#This Row],[Código_Actividad]]="","",'Formulario PPGR1'!#REF!)</f>
        <v/>
      </c>
      <c r="F806" s="477" t="str">
        <f>IF(Tabla1[[#This Row],[Código_Actividad]]="","",'Formulario PPGR1'!#REF!)</f>
        <v/>
      </c>
      <c r="G806" s="386"/>
      <c r="H806" s="418" t="str">
        <f>IFERROR(VLOOKUP(Tabla1[[#This Row],[Código_Actividad]],'Formulario PPGR2'!$H$7:$I$1048576,2,FALSE),"")</f>
        <v/>
      </c>
      <c r="I806" s="453" t="str">
        <f>IFERROR(VLOOKUP([16]!Tabla1[[#This Row],[Código_Actividad]],[16]!Tabla2[[Código]:[Total de Acciones ]],15,FALSE),"")</f>
        <v/>
      </c>
      <c r="J806" s="388"/>
      <c r="K806" s="451" t="str">
        <f>IFERROR(VLOOKUP($J806,[16]LSIns!$B$5:$C$45,2,FALSE),"")</f>
        <v/>
      </c>
      <c r="L806" s="543"/>
      <c r="M806" s="475" t="str">
        <f>IFERROR(VLOOKUP($L806,Insumos!$D$2:$G$518,2,FALSE),"")</f>
        <v/>
      </c>
      <c r="N806" s="545"/>
      <c r="O806" s="476" t="str">
        <f>IFERROR(VLOOKUP($L806,Insumos!$D$2:$G$518,3,FALSE),"")</f>
        <v/>
      </c>
      <c r="P806" s="476" t="e">
        <f>+Tabla1[[#This Row],[Precio Unitario]]*Tabla1[[#This Row],[Cantidad de Insumos]]</f>
        <v>#VALUE!</v>
      </c>
      <c r="Q806" s="476" t="str">
        <f>IFERROR(VLOOKUP($L806,Insumos!$D$2:$G$518,4,FALSE),"")</f>
        <v/>
      </c>
      <c r="R806" s="475"/>
    </row>
    <row r="807" spans="2:18" x14ac:dyDescent="0.25">
      <c r="B807" s="477" t="str">
        <f>IF(Tabla1[[#This Row],[Código_Actividad]]="","",CONCATENATE(Tabla1[[#This Row],[POA]],".",Tabla1[[#This Row],[SRS]],".",Tabla1[[#This Row],[AREA]],".",Tabla1[[#This Row],[TIPO]]))</f>
        <v/>
      </c>
      <c r="C807" s="477" t="str">
        <f>IF(Tabla1[[#This Row],[Código_Actividad]]="","",'Formulario PPGR1'!#REF!)</f>
        <v/>
      </c>
      <c r="D807" s="477" t="str">
        <f>IF(Tabla1[[#This Row],[Código_Actividad]]="","",'Formulario PPGR1'!#REF!)</f>
        <v/>
      </c>
      <c r="E807" s="477" t="str">
        <f>IF(Tabla1[[#This Row],[Código_Actividad]]="","",'Formulario PPGR1'!#REF!)</f>
        <v/>
      </c>
      <c r="F807" s="477" t="str">
        <f>IF(Tabla1[[#This Row],[Código_Actividad]]="","",'Formulario PPGR1'!#REF!)</f>
        <v/>
      </c>
      <c r="G807" s="386"/>
      <c r="H807" s="418" t="str">
        <f>IFERROR(VLOOKUP(Tabla1[[#This Row],[Código_Actividad]],'Formulario PPGR2'!$H$7:$I$1048576,2,FALSE),"")</f>
        <v/>
      </c>
      <c r="I807" s="453" t="str">
        <f>IFERROR(VLOOKUP([16]!Tabla1[[#This Row],[Código_Actividad]],[16]!Tabla2[[Código]:[Total de Acciones ]],15,FALSE),"")</f>
        <v/>
      </c>
      <c r="J807" s="388"/>
      <c r="K807" s="451" t="str">
        <f>IFERROR(VLOOKUP($J807,[16]LSIns!$B$5:$C$45,2,FALSE),"")</f>
        <v/>
      </c>
      <c r="L807" s="543"/>
      <c r="M807" s="475" t="str">
        <f>IFERROR(VLOOKUP($L807,Insumos!$D$2:$G$518,2,FALSE),"")</f>
        <v/>
      </c>
      <c r="N807" s="545"/>
      <c r="O807" s="476" t="str">
        <f>IFERROR(VLOOKUP($L807,Insumos!$D$2:$G$518,3,FALSE),"")</f>
        <v/>
      </c>
      <c r="P807" s="476" t="e">
        <f>+Tabla1[[#This Row],[Precio Unitario]]*Tabla1[[#This Row],[Cantidad de Insumos]]</f>
        <v>#VALUE!</v>
      </c>
      <c r="Q807" s="476" t="str">
        <f>IFERROR(VLOOKUP($L807,Insumos!$D$2:$G$518,4,FALSE),"")</f>
        <v/>
      </c>
      <c r="R807" s="475"/>
    </row>
    <row r="808" spans="2:18" x14ac:dyDescent="0.25">
      <c r="B808" s="477" t="str">
        <f>IF(Tabla1[[#This Row],[Código_Actividad]]="","",CONCATENATE(Tabla1[[#This Row],[POA]],".",Tabla1[[#This Row],[SRS]],".",Tabla1[[#This Row],[AREA]],".",Tabla1[[#This Row],[TIPO]]))</f>
        <v/>
      </c>
      <c r="C808" s="477" t="str">
        <f>IF(Tabla1[[#This Row],[Código_Actividad]]="","",'Formulario PPGR1'!#REF!)</f>
        <v/>
      </c>
      <c r="D808" s="477" t="str">
        <f>IF(Tabla1[[#This Row],[Código_Actividad]]="","",'Formulario PPGR1'!#REF!)</f>
        <v/>
      </c>
      <c r="E808" s="477" t="str">
        <f>IF(Tabla1[[#This Row],[Código_Actividad]]="","",'Formulario PPGR1'!#REF!)</f>
        <v/>
      </c>
      <c r="F808" s="477" t="str">
        <f>IF(Tabla1[[#This Row],[Código_Actividad]]="","",'Formulario PPGR1'!#REF!)</f>
        <v/>
      </c>
      <c r="G808" s="386"/>
      <c r="H808" s="418" t="str">
        <f>IFERROR(VLOOKUP(Tabla1[[#This Row],[Código_Actividad]],'Formulario PPGR2'!$H$7:$I$1048576,2,FALSE),"")</f>
        <v/>
      </c>
      <c r="I808" s="453" t="str">
        <f>IFERROR(VLOOKUP([16]!Tabla1[[#This Row],[Código_Actividad]],[16]!Tabla2[[Código]:[Total de Acciones ]],15,FALSE),"")</f>
        <v/>
      </c>
      <c r="J808" s="388"/>
      <c r="K808" s="451" t="str">
        <f>IFERROR(VLOOKUP($J808,[16]LSIns!$B$5:$C$45,2,FALSE),"")</f>
        <v/>
      </c>
      <c r="L808" s="543"/>
      <c r="M808" s="475" t="str">
        <f>IFERROR(VLOOKUP($L808,Insumos!$D$2:$G$518,2,FALSE),"")</f>
        <v/>
      </c>
      <c r="N808" s="545"/>
      <c r="O808" s="476" t="str">
        <f>IFERROR(VLOOKUP($L808,Insumos!$D$2:$G$518,3,FALSE),"")</f>
        <v/>
      </c>
      <c r="P808" s="476" t="e">
        <f>+Tabla1[[#This Row],[Precio Unitario]]*Tabla1[[#This Row],[Cantidad de Insumos]]</f>
        <v>#VALUE!</v>
      </c>
      <c r="Q808" s="476" t="str">
        <f>IFERROR(VLOOKUP($L808,Insumos!$D$2:$G$518,4,FALSE),"")</f>
        <v/>
      </c>
      <c r="R808" s="475"/>
    </row>
    <row r="809" spans="2:18" x14ac:dyDescent="0.25">
      <c r="B809" s="477" t="str">
        <f>IF(Tabla1[[#This Row],[Código_Actividad]]="","",CONCATENATE(Tabla1[[#This Row],[POA]],".",Tabla1[[#This Row],[SRS]],".",Tabla1[[#This Row],[AREA]],".",Tabla1[[#This Row],[TIPO]]))</f>
        <v/>
      </c>
      <c r="C809" s="477" t="str">
        <f>IF(Tabla1[[#This Row],[Código_Actividad]]="","",'Formulario PPGR1'!#REF!)</f>
        <v/>
      </c>
      <c r="D809" s="477" t="str">
        <f>IF(Tabla1[[#This Row],[Código_Actividad]]="","",'Formulario PPGR1'!#REF!)</f>
        <v/>
      </c>
      <c r="E809" s="477" t="str">
        <f>IF(Tabla1[[#This Row],[Código_Actividad]]="","",'Formulario PPGR1'!#REF!)</f>
        <v/>
      </c>
      <c r="F809" s="477" t="str">
        <f>IF(Tabla1[[#This Row],[Código_Actividad]]="","",'Formulario PPGR1'!#REF!)</f>
        <v/>
      </c>
      <c r="G809" s="386"/>
      <c r="H809" s="418" t="str">
        <f>IFERROR(VLOOKUP(Tabla1[[#This Row],[Código_Actividad]],'Formulario PPGR2'!$H$7:$I$1048576,2,FALSE),"")</f>
        <v/>
      </c>
      <c r="I809" s="453" t="str">
        <f>IFERROR(VLOOKUP([16]!Tabla1[[#This Row],[Código_Actividad]],[16]!Tabla2[[Código]:[Total de Acciones ]],15,FALSE),"")</f>
        <v/>
      </c>
      <c r="J809" s="388"/>
      <c r="K809" s="451" t="str">
        <f>IFERROR(VLOOKUP($J809,[16]LSIns!$B$5:$C$45,2,FALSE),"")</f>
        <v/>
      </c>
      <c r="L809" s="543"/>
      <c r="M809" s="475" t="str">
        <f>IFERROR(VLOOKUP($L809,Insumos!$D$2:$G$518,2,FALSE),"")</f>
        <v/>
      </c>
      <c r="N809" s="545"/>
      <c r="O809" s="476" t="str">
        <f>IFERROR(VLOOKUP($L809,Insumos!$D$2:$G$518,3,FALSE),"")</f>
        <v/>
      </c>
      <c r="P809" s="476" t="e">
        <f>+Tabla1[[#This Row],[Precio Unitario]]*Tabla1[[#This Row],[Cantidad de Insumos]]</f>
        <v>#VALUE!</v>
      </c>
      <c r="Q809" s="476" t="str">
        <f>IFERROR(VLOOKUP($L809,Insumos!$D$2:$G$518,4,FALSE),"")</f>
        <v/>
      </c>
      <c r="R809" s="475"/>
    </row>
    <row r="810" spans="2:18" x14ac:dyDescent="0.25">
      <c r="B810" s="477" t="str">
        <f>IF(Tabla1[[#This Row],[Código_Actividad]]="","",CONCATENATE(Tabla1[[#This Row],[POA]],".",Tabla1[[#This Row],[SRS]],".",Tabla1[[#This Row],[AREA]],".",Tabla1[[#This Row],[TIPO]]))</f>
        <v/>
      </c>
      <c r="C810" s="477" t="str">
        <f>IF(Tabla1[[#This Row],[Código_Actividad]]="","",'Formulario PPGR1'!#REF!)</f>
        <v/>
      </c>
      <c r="D810" s="477" t="str">
        <f>IF(Tabla1[[#This Row],[Código_Actividad]]="","",'Formulario PPGR1'!#REF!)</f>
        <v/>
      </c>
      <c r="E810" s="477" t="str">
        <f>IF(Tabla1[[#This Row],[Código_Actividad]]="","",'Formulario PPGR1'!#REF!)</f>
        <v/>
      </c>
      <c r="F810" s="477" t="str">
        <f>IF(Tabla1[[#This Row],[Código_Actividad]]="","",'Formulario PPGR1'!#REF!)</f>
        <v/>
      </c>
      <c r="G810" s="386"/>
      <c r="H810" s="418" t="str">
        <f>IFERROR(VLOOKUP(Tabla1[[#This Row],[Código_Actividad]],'Formulario PPGR2'!$H$7:$I$1048576,2,FALSE),"")</f>
        <v/>
      </c>
      <c r="I810" s="453" t="str">
        <f>IFERROR(VLOOKUP([16]!Tabla1[[#This Row],[Código_Actividad]],[16]!Tabla2[[Código]:[Total de Acciones ]],15,FALSE),"")</f>
        <v/>
      </c>
      <c r="J810" s="388"/>
      <c r="K810" s="451" t="str">
        <f>IFERROR(VLOOKUP($J810,[16]LSIns!$B$5:$C$45,2,FALSE),"")</f>
        <v/>
      </c>
      <c r="L810" s="543"/>
      <c r="M810" s="475" t="str">
        <f>IFERROR(VLOOKUP($L810,Insumos!$D$2:$G$518,2,FALSE),"")</f>
        <v/>
      </c>
      <c r="N810" s="545"/>
      <c r="O810" s="476" t="str">
        <f>IFERROR(VLOOKUP($L810,Insumos!$D$2:$G$518,3,FALSE),"")</f>
        <v/>
      </c>
      <c r="P810" s="476" t="e">
        <f>+Tabla1[[#This Row],[Precio Unitario]]*Tabla1[[#This Row],[Cantidad de Insumos]]</f>
        <v>#VALUE!</v>
      </c>
      <c r="Q810" s="476" t="str">
        <f>IFERROR(VLOOKUP($L810,Insumos!$D$2:$G$518,4,FALSE),"")</f>
        <v/>
      </c>
      <c r="R810" s="475"/>
    </row>
    <row r="811" spans="2:18" x14ac:dyDescent="0.25">
      <c r="B811" s="477" t="str">
        <f>IF(Tabla1[[#This Row],[Código_Actividad]]="","",CONCATENATE(Tabla1[[#This Row],[POA]],".",Tabla1[[#This Row],[SRS]],".",Tabla1[[#This Row],[AREA]],".",Tabla1[[#This Row],[TIPO]]))</f>
        <v/>
      </c>
      <c r="C811" s="477" t="str">
        <f>IF(Tabla1[[#This Row],[Código_Actividad]]="","",'Formulario PPGR1'!#REF!)</f>
        <v/>
      </c>
      <c r="D811" s="477" t="str">
        <f>IF(Tabla1[[#This Row],[Código_Actividad]]="","",'Formulario PPGR1'!#REF!)</f>
        <v/>
      </c>
      <c r="E811" s="477" t="str">
        <f>IF(Tabla1[[#This Row],[Código_Actividad]]="","",'Formulario PPGR1'!#REF!)</f>
        <v/>
      </c>
      <c r="F811" s="477" t="str">
        <f>IF(Tabla1[[#This Row],[Código_Actividad]]="","",'Formulario PPGR1'!#REF!)</f>
        <v/>
      </c>
      <c r="G811" s="386"/>
      <c r="H811" s="418" t="str">
        <f>IFERROR(VLOOKUP(Tabla1[[#This Row],[Código_Actividad]],'Formulario PPGR2'!$H$7:$I$1048576,2,FALSE),"")</f>
        <v/>
      </c>
      <c r="I811" s="453" t="str">
        <f>IFERROR(VLOOKUP([16]!Tabla1[[#This Row],[Código_Actividad]],[16]!Tabla2[[Código]:[Total de Acciones ]],15,FALSE),"")</f>
        <v/>
      </c>
      <c r="J811" s="388"/>
      <c r="K811" s="451" t="str">
        <f>IFERROR(VLOOKUP($J811,[16]LSIns!$B$5:$C$45,2,FALSE),"")</f>
        <v/>
      </c>
      <c r="L811" s="543"/>
      <c r="M811" s="475" t="str">
        <f>IFERROR(VLOOKUP($L811,Insumos!$D$2:$G$518,2,FALSE),"")</f>
        <v/>
      </c>
      <c r="N811" s="545"/>
      <c r="O811" s="476" t="str">
        <f>IFERROR(VLOOKUP($L811,Insumos!$D$2:$G$518,3,FALSE),"")</f>
        <v/>
      </c>
      <c r="P811" s="476" t="e">
        <f>+Tabla1[[#This Row],[Precio Unitario]]*Tabla1[[#This Row],[Cantidad de Insumos]]</f>
        <v>#VALUE!</v>
      </c>
      <c r="Q811" s="476" t="str">
        <f>IFERROR(VLOOKUP($L811,Insumos!$D$2:$G$518,4,FALSE),"")</f>
        <v/>
      </c>
      <c r="R811" s="475"/>
    </row>
    <row r="812" spans="2:18" x14ac:dyDescent="0.25">
      <c r="B812" s="477" t="str">
        <f>IF(Tabla1[[#This Row],[Código_Actividad]]="","",CONCATENATE(Tabla1[[#This Row],[POA]],".",Tabla1[[#This Row],[SRS]],".",Tabla1[[#This Row],[AREA]],".",Tabla1[[#This Row],[TIPO]]))</f>
        <v/>
      </c>
      <c r="C812" s="477" t="str">
        <f>IF(Tabla1[[#This Row],[Código_Actividad]]="","",'Formulario PPGR1'!#REF!)</f>
        <v/>
      </c>
      <c r="D812" s="477" t="str">
        <f>IF(Tabla1[[#This Row],[Código_Actividad]]="","",'Formulario PPGR1'!#REF!)</f>
        <v/>
      </c>
      <c r="E812" s="477" t="str">
        <f>IF(Tabla1[[#This Row],[Código_Actividad]]="","",'Formulario PPGR1'!#REF!)</f>
        <v/>
      </c>
      <c r="F812" s="477" t="str">
        <f>IF(Tabla1[[#This Row],[Código_Actividad]]="","",'Formulario PPGR1'!#REF!)</f>
        <v/>
      </c>
      <c r="G812" s="386"/>
      <c r="H812" s="418" t="str">
        <f>IFERROR(VLOOKUP(Tabla1[[#This Row],[Código_Actividad]],'Formulario PPGR2'!$H$7:$I$1048576,2,FALSE),"")</f>
        <v/>
      </c>
      <c r="I812" s="453" t="str">
        <f>IFERROR(VLOOKUP([16]!Tabla1[[#This Row],[Código_Actividad]],[16]!Tabla2[[Código]:[Total de Acciones ]],15,FALSE),"")</f>
        <v/>
      </c>
      <c r="J812" s="388"/>
      <c r="K812" s="451" t="str">
        <f>IFERROR(VLOOKUP($J812,[16]LSIns!$B$5:$C$45,2,FALSE),"")</f>
        <v/>
      </c>
      <c r="L812" s="543"/>
      <c r="M812" s="475" t="str">
        <f>IFERROR(VLOOKUP($L812,Insumos!$D$2:$G$518,2,FALSE),"")</f>
        <v/>
      </c>
      <c r="N812" s="545"/>
      <c r="O812" s="476" t="str">
        <f>IFERROR(VLOOKUP($L812,Insumos!$D$2:$G$518,3,FALSE),"")</f>
        <v/>
      </c>
      <c r="P812" s="476" t="e">
        <f>+Tabla1[[#This Row],[Precio Unitario]]*Tabla1[[#This Row],[Cantidad de Insumos]]</f>
        <v>#VALUE!</v>
      </c>
      <c r="Q812" s="476" t="str">
        <f>IFERROR(VLOOKUP($L812,Insumos!$D$2:$G$518,4,FALSE),"")</f>
        <v/>
      </c>
      <c r="R812" s="475"/>
    </row>
    <row r="813" spans="2:18" x14ac:dyDescent="0.25">
      <c r="B813" s="477" t="str">
        <f>IF(Tabla1[[#This Row],[Código_Actividad]]="","",CONCATENATE(Tabla1[[#This Row],[POA]],".",Tabla1[[#This Row],[SRS]],".",Tabla1[[#This Row],[AREA]],".",Tabla1[[#This Row],[TIPO]]))</f>
        <v/>
      </c>
      <c r="C813" s="477" t="str">
        <f>IF(Tabla1[[#This Row],[Código_Actividad]]="","",'Formulario PPGR1'!#REF!)</f>
        <v/>
      </c>
      <c r="D813" s="477" t="str">
        <f>IF(Tabla1[[#This Row],[Código_Actividad]]="","",'Formulario PPGR1'!#REF!)</f>
        <v/>
      </c>
      <c r="E813" s="477" t="str">
        <f>IF(Tabla1[[#This Row],[Código_Actividad]]="","",'Formulario PPGR1'!#REF!)</f>
        <v/>
      </c>
      <c r="F813" s="477" t="str">
        <f>IF(Tabla1[[#This Row],[Código_Actividad]]="","",'Formulario PPGR1'!#REF!)</f>
        <v/>
      </c>
      <c r="G813" s="386"/>
      <c r="H813" s="418" t="str">
        <f>IFERROR(VLOOKUP(Tabla1[[#This Row],[Código_Actividad]],'Formulario PPGR2'!$H$7:$I$1048576,2,FALSE),"")</f>
        <v/>
      </c>
      <c r="I813" s="453" t="str">
        <f>IFERROR(VLOOKUP([16]!Tabla1[[#This Row],[Código_Actividad]],[16]!Tabla2[[Código]:[Total de Acciones ]],15,FALSE),"")</f>
        <v/>
      </c>
      <c r="J813" s="388"/>
      <c r="K813" s="451" t="str">
        <f>IFERROR(VLOOKUP($J813,[16]LSIns!$B$5:$C$45,2,FALSE),"")</f>
        <v/>
      </c>
      <c r="L813" s="543"/>
      <c r="M813" s="475" t="str">
        <f>IFERROR(VLOOKUP($L813,Insumos!$D$2:$G$518,2,FALSE),"")</f>
        <v/>
      </c>
      <c r="N813" s="545"/>
      <c r="O813" s="476" t="str">
        <f>IFERROR(VLOOKUP($L813,Insumos!$D$2:$G$518,3,FALSE),"")</f>
        <v/>
      </c>
      <c r="P813" s="476" t="e">
        <f>+Tabla1[[#This Row],[Precio Unitario]]*Tabla1[[#This Row],[Cantidad de Insumos]]</f>
        <v>#VALUE!</v>
      </c>
      <c r="Q813" s="476" t="str">
        <f>IFERROR(VLOOKUP($L813,Insumos!$D$2:$G$518,4,FALSE),"")</f>
        <v/>
      </c>
      <c r="R813" s="475"/>
    </row>
    <row r="814" spans="2:18" x14ac:dyDescent="0.25">
      <c r="B814" s="477" t="str">
        <f>IF(Tabla1[[#This Row],[Código_Actividad]]="","",CONCATENATE(Tabla1[[#This Row],[POA]],".",Tabla1[[#This Row],[SRS]],".",Tabla1[[#This Row],[AREA]],".",Tabla1[[#This Row],[TIPO]]))</f>
        <v/>
      </c>
      <c r="C814" s="477" t="str">
        <f>IF(Tabla1[[#This Row],[Código_Actividad]]="","",'Formulario PPGR1'!#REF!)</f>
        <v/>
      </c>
      <c r="D814" s="477" t="str">
        <f>IF(Tabla1[[#This Row],[Código_Actividad]]="","",'Formulario PPGR1'!#REF!)</f>
        <v/>
      </c>
      <c r="E814" s="477" t="str">
        <f>IF(Tabla1[[#This Row],[Código_Actividad]]="","",'Formulario PPGR1'!#REF!)</f>
        <v/>
      </c>
      <c r="F814" s="477" t="str">
        <f>IF(Tabla1[[#This Row],[Código_Actividad]]="","",'Formulario PPGR1'!#REF!)</f>
        <v/>
      </c>
      <c r="G814" s="386"/>
      <c r="H814" s="418" t="str">
        <f>IFERROR(VLOOKUP(Tabla1[[#This Row],[Código_Actividad]],'Formulario PPGR2'!$H$7:$I$1048576,2,FALSE),"")</f>
        <v/>
      </c>
      <c r="I814" s="453" t="str">
        <f>IFERROR(VLOOKUP([16]!Tabla1[[#This Row],[Código_Actividad]],[16]!Tabla2[[Código]:[Total de Acciones ]],15,FALSE),"")</f>
        <v/>
      </c>
      <c r="J814" s="388"/>
      <c r="K814" s="451" t="str">
        <f>IFERROR(VLOOKUP($J814,[16]LSIns!$B$5:$C$45,2,FALSE),"")</f>
        <v/>
      </c>
      <c r="L814" s="543"/>
      <c r="M814" s="475" t="str">
        <f>IFERROR(VLOOKUP($L814,Insumos!$D$2:$G$518,2,FALSE),"")</f>
        <v/>
      </c>
      <c r="N814" s="545"/>
      <c r="O814" s="476" t="str">
        <f>IFERROR(VLOOKUP($L814,Insumos!$D$2:$G$518,3,FALSE),"")</f>
        <v/>
      </c>
      <c r="P814" s="476" t="e">
        <f>+Tabla1[[#This Row],[Precio Unitario]]*Tabla1[[#This Row],[Cantidad de Insumos]]</f>
        <v>#VALUE!</v>
      </c>
      <c r="Q814" s="476" t="str">
        <f>IFERROR(VLOOKUP($L814,Insumos!$D$2:$G$518,4,FALSE),"")</f>
        <v/>
      </c>
      <c r="R814" s="475"/>
    </row>
    <row r="815" spans="2:18" x14ac:dyDescent="0.25">
      <c r="B815" s="477" t="str">
        <f>IF(Tabla1[[#This Row],[Código_Actividad]]="","",CONCATENATE(Tabla1[[#This Row],[POA]],".",Tabla1[[#This Row],[SRS]],".",Tabla1[[#This Row],[AREA]],".",Tabla1[[#This Row],[TIPO]]))</f>
        <v/>
      </c>
      <c r="C815" s="477" t="str">
        <f>IF(Tabla1[[#This Row],[Código_Actividad]]="","",'Formulario PPGR1'!#REF!)</f>
        <v/>
      </c>
      <c r="D815" s="477" t="str">
        <f>IF(Tabla1[[#This Row],[Código_Actividad]]="","",'Formulario PPGR1'!#REF!)</f>
        <v/>
      </c>
      <c r="E815" s="477" t="str">
        <f>IF(Tabla1[[#This Row],[Código_Actividad]]="","",'Formulario PPGR1'!#REF!)</f>
        <v/>
      </c>
      <c r="F815" s="477" t="str">
        <f>IF(Tabla1[[#This Row],[Código_Actividad]]="","",'Formulario PPGR1'!#REF!)</f>
        <v/>
      </c>
      <c r="G815" s="386"/>
      <c r="H815" s="418" t="str">
        <f>IFERROR(VLOOKUP(Tabla1[[#This Row],[Código_Actividad]],'Formulario PPGR2'!$H$7:$I$1048576,2,FALSE),"")</f>
        <v/>
      </c>
      <c r="I815" s="453" t="str">
        <f>IFERROR(VLOOKUP([16]!Tabla1[[#This Row],[Código_Actividad]],[16]!Tabla2[[Código]:[Total de Acciones ]],15,FALSE),"")</f>
        <v/>
      </c>
      <c r="J815" s="388"/>
      <c r="K815" s="451" t="str">
        <f>IFERROR(VLOOKUP($J815,[16]LSIns!$B$5:$C$45,2,FALSE),"")</f>
        <v/>
      </c>
      <c r="L815" s="543"/>
      <c r="M815" s="475" t="str">
        <f>IFERROR(VLOOKUP($L815,Insumos!$D$2:$G$518,2,FALSE),"")</f>
        <v/>
      </c>
      <c r="N815" s="545"/>
      <c r="O815" s="476" t="str">
        <f>IFERROR(VLOOKUP($L815,Insumos!$D$2:$G$518,3,FALSE),"")</f>
        <v/>
      </c>
      <c r="P815" s="476" t="e">
        <f>+Tabla1[[#This Row],[Precio Unitario]]*Tabla1[[#This Row],[Cantidad de Insumos]]</f>
        <v>#VALUE!</v>
      </c>
      <c r="Q815" s="476" t="str">
        <f>IFERROR(VLOOKUP($L815,Insumos!$D$2:$G$518,4,FALSE),"")</f>
        <v/>
      </c>
      <c r="R815" s="475"/>
    </row>
    <row r="816" spans="2:18" x14ac:dyDescent="0.25">
      <c r="B816" s="477" t="str">
        <f>IF(Tabla1[[#This Row],[Código_Actividad]]="","",CONCATENATE(Tabla1[[#This Row],[POA]],".",Tabla1[[#This Row],[SRS]],".",Tabla1[[#This Row],[AREA]],".",Tabla1[[#This Row],[TIPO]]))</f>
        <v/>
      </c>
      <c r="C816" s="477" t="str">
        <f>IF(Tabla1[[#This Row],[Código_Actividad]]="","",'Formulario PPGR1'!#REF!)</f>
        <v/>
      </c>
      <c r="D816" s="477" t="str">
        <f>IF(Tabla1[[#This Row],[Código_Actividad]]="","",'Formulario PPGR1'!#REF!)</f>
        <v/>
      </c>
      <c r="E816" s="477" t="str">
        <f>IF(Tabla1[[#This Row],[Código_Actividad]]="","",'Formulario PPGR1'!#REF!)</f>
        <v/>
      </c>
      <c r="F816" s="477" t="str">
        <f>IF(Tabla1[[#This Row],[Código_Actividad]]="","",'Formulario PPGR1'!#REF!)</f>
        <v/>
      </c>
      <c r="G816" s="386"/>
      <c r="H816" s="418" t="str">
        <f>IFERROR(VLOOKUP(Tabla1[[#This Row],[Código_Actividad]],'Formulario PPGR2'!$H$7:$I$1048576,2,FALSE),"")</f>
        <v/>
      </c>
      <c r="I816" s="453" t="str">
        <f>IFERROR(VLOOKUP([17]!Tabla1[[#This Row],[Código_Actividad]],[17]!Tabla2[[Código]:[Total de Acciones ]],15,FALSE),"")</f>
        <v/>
      </c>
      <c r="J816" s="388"/>
      <c r="K816" s="451" t="str">
        <f>IFERROR(VLOOKUP($J816,[18]LSIns!$B$5:$C$45,2,FALSE),"")</f>
        <v/>
      </c>
      <c r="L816" s="543"/>
      <c r="M816" s="475" t="str">
        <f>IFERROR(VLOOKUP($L816,Insumos!$D$2:$G$518,2,FALSE),"")</f>
        <v/>
      </c>
      <c r="N816" s="545"/>
      <c r="O816" s="476" t="str">
        <f>IFERROR(VLOOKUP($L816,Insumos!$D$2:$G$518,3,FALSE),"")</f>
        <v/>
      </c>
      <c r="P816" s="476" t="e">
        <f>+Tabla1[[#This Row],[Precio Unitario]]*Tabla1[[#This Row],[Cantidad de Insumos]]</f>
        <v>#VALUE!</v>
      </c>
      <c r="Q816" s="476" t="str">
        <f>IFERROR(VLOOKUP($L816,Insumos!$D$2:$G$518,4,FALSE),"")</f>
        <v/>
      </c>
      <c r="R816" s="475"/>
    </row>
    <row r="817" spans="2:18" x14ac:dyDescent="0.25">
      <c r="B817" s="477" t="str">
        <f>IF(Tabla1[[#This Row],[Código_Actividad]]="","",CONCATENATE(Tabla1[[#This Row],[POA]],".",Tabla1[[#This Row],[SRS]],".",Tabla1[[#This Row],[AREA]],".",Tabla1[[#This Row],[TIPO]]))</f>
        <v/>
      </c>
      <c r="C817" s="477" t="str">
        <f>IF(Tabla1[[#This Row],[Código_Actividad]]="","",'Formulario PPGR1'!#REF!)</f>
        <v/>
      </c>
      <c r="D817" s="477" t="str">
        <f>IF(Tabla1[[#This Row],[Código_Actividad]]="","",'Formulario PPGR1'!#REF!)</f>
        <v/>
      </c>
      <c r="E817" s="477" t="str">
        <f>IF(Tabla1[[#This Row],[Código_Actividad]]="","",'Formulario PPGR1'!#REF!)</f>
        <v/>
      </c>
      <c r="F817" s="477" t="str">
        <f>IF(Tabla1[[#This Row],[Código_Actividad]]="","",'Formulario PPGR1'!#REF!)</f>
        <v/>
      </c>
      <c r="G817" s="386"/>
      <c r="H817" s="418" t="str">
        <f>IFERROR(VLOOKUP(Tabla1[[#This Row],[Código_Actividad]],'Formulario PPGR2'!$H$7:$I$1048576,2,FALSE),"")</f>
        <v/>
      </c>
      <c r="I817" s="453" t="str">
        <f>IFERROR(VLOOKUP([17]!Tabla1[[#This Row],[Código_Actividad]],[17]!Tabla2[[Código]:[Total de Acciones ]],15,FALSE),"")</f>
        <v/>
      </c>
      <c r="J817" s="388"/>
      <c r="K817" s="451" t="str">
        <f>IFERROR(VLOOKUP($J817,[18]LSIns!$B$5:$C$45,2,FALSE),"")</f>
        <v/>
      </c>
      <c r="L817" s="543"/>
      <c r="M817" s="475" t="str">
        <f>IFERROR(VLOOKUP($L817,Insumos!$D$2:$G$518,2,FALSE),"")</f>
        <v/>
      </c>
      <c r="N817" s="545"/>
      <c r="O817" s="476" t="str">
        <f>IFERROR(VLOOKUP($L817,Insumos!$D$2:$G$518,3,FALSE),"")</f>
        <v/>
      </c>
      <c r="P817" s="476" t="e">
        <f>+Tabla1[[#This Row],[Precio Unitario]]*Tabla1[[#This Row],[Cantidad de Insumos]]</f>
        <v>#VALUE!</v>
      </c>
      <c r="Q817" s="476" t="str">
        <f>IFERROR(VLOOKUP($L817,Insumos!$D$2:$G$518,4,FALSE),"")</f>
        <v/>
      </c>
      <c r="R817" s="475"/>
    </row>
    <row r="818" spans="2:18" x14ac:dyDescent="0.25">
      <c r="B818" s="477" t="str">
        <f>IF(Tabla1[[#This Row],[Código_Actividad]]="","",CONCATENATE(Tabla1[[#This Row],[POA]],".",Tabla1[[#This Row],[SRS]],".",Tabla1[[#This Row],[AREA]],".",Tabla1[[#This Row],[TIPO]]))</f>
        <v/>
      </c>
      <c r="C818" s="477" t="str">
        <f>IF(Tabla1[[#This Row],[Código_Actividad]]="","",'Formulario PPGR1'!#REF!)</f>
        <v/>
      </c>
      <c r="D818" s="477" t="str">
        <f>IF(Tabla1[[#This Row],[Código_Actividad]]="","",'Formulario PPGR1'!#REF!)</f>
        <v/>
      </c>
      <c r="E818" s="477" t="str">
        <f>IF(Tabla1[[#This Row],[Código_Actividad]]="","",'Formulario PPGR1'!#REF!)</f>
        <v/>
      </c>
      <c r="F818" s="477" t="str">
        <f>IF(Tabla1[[#This Row],[Código_Actividad]]="","",'Formulario PPGR1'!#REF!)</f>
        <v/>
      </c>
      <c r="G818" s="386"/>
      <c r="H818" s="418" t="str">
        <f>IFERROR(VLOOKUP(Tabla1[[#This Row],[Código_Actividad]],'Formulario PPGR2'!$H$7:$I$1048576,2,FALSE),"")</f>
        <v/>
      </c>
      <c r="I818" s="453" t="str">
        <f>IFERROR(VLOOKUP([17]!Tabla1[[#This Row],[Código_Actividad]],[17]!Tabla2[[Código]:[Total de Acciones ]],15,FALSE),"")</f>
        <v/>
      </c>
      <c r="J818" s="388"/>
      <c r="K818" s="451" t="str">
        <f>IFERROR(VLOOKUP($J818,[18]LSIns!$B$5:$C$45,2,FALSE),"")</f>
        <v/>
      </c>
      <c r="L818" s="543"/>
      <c r="M818" s="475" t="str">
        <f>IFERROR(VLOOKUP($L818,Insumos!$D$2:$G$518,2,FALSE),"")</f>
        <v/>
      </c>
      <c r="N818" s="545"/>
      <c r="O818" s="476" t="str">
        <f>IFERROR(VLOOKUP($L818,Insumos!$D$2:$G$518,3,FALSE),"")</f>
        <v/>
      </c>
      <c r="P818" s="476" t="e">
        <f>+Tabla1[[#This Row],[Precio Unitario]]*Tabla1[[#This Row],[Cantidad de Insumos]]</f>
        <v>#VALUE!</v>
      </c>
      <c r="Q818" s="476" t="str">
        <f>IFERROR(VLOOKUP($L818,Insumos!$D$2:$G$518,4,FALSE),"")</f>
        <v/>
      </c>
      <c r="R818" s="475"/>
    </row>
    <row r="819" spans="2:18" x14ac:dyDescent="0.25">
      <c r="B819" s="477" t="str">
        <f>IF(Tabla1[[#This Row],[Código_Actividad]]="","",CONCATENATE(Tabla1[[#This Row],[POA]],".",Tabla1[[#This Row],[SRS]],".",Tabla1[[#This Row],[AREA]],".",Tabla1[[#This Row],[TIPO]]))</f>
        <v/>
      </c>
      <c r="C819" s="477" t="str">
        <f>IF(Tabla1[[#This Row],[Código_Actividad]]="","",'Formulario PPGR1'!#REF!)</f>
        <v/>
      </c>
      <c r="D819" s="477" t="str">
        <f>IF(Tabla1[[#This Row],[Código_Actividad]]="","",'Formulario PPGR1'!#REF!)</f>
        <v/>
      </c>
      <c r="E819" s="477" t="str">
        <f>IF(Tabla1[[#This Row],[Código_Actividad]]="","",'Formulario PPGR1'!#REF!)</f>
        <v/>
      </c>
      <c r="F819" s="477" t="str">
        <f>IF(Tabla1[[#This Row],[Código_Actividad]]="","",'Formulario PPGR1'!#REF!)</f>
        <v/>
      </c>
      <c r="G819" s="386"/>
      <c r="H819" s="418" t="str">
        <f>IFERROR(VLOOKUP(Tabla1[[#This Row],[Código_Actividad]],'Formulario PPGR2'!$H$7:$I$1048576,2,FALSE),"")</f>
        <v/>
      </c>
      <c r="I819" s="453" t="str">
        <f>IFERROR(VLOOKUP([17]!Tabla1[[#This Row],[Código_Actividad]],[17]!Tabla2[[Código]:[Total de Acciones ]],15,FALSE),"")</f>
        <v/>
      </c>
      <c r="J819" s="388"/>
      <c r="K819" s="451" t="str">
        <f>IFERROR(VLOOKUP($J819,[18]LSIns!$B$5:$C$45,2,FALSE),"")</f>
        <v/>
      </c>
      <c r="L819" s="543"/>
      <c r="M819" s="475" t="str">
        <f>IFERROR(VLOOKUP($L819,Insumos!$D$2:$G$518,2,FALSE),"")</f>
        <v/>
      </c>
      <c r="N819" s="545"/>
      <c r="O819" s="476" t="str">
        <f>IFERROR(VLOOKUP($L819,Insumos!$D$2:$G$518,3,FALSE),"")</f>
        <v/>
      </c>
      <c r="P819" s="476" t="e">
        <f>+Tabla1[[#This Row],[Precio Unitario]]*Tabla1[[#This Row],[Cantidad de Insumos]]</f>
        <v>#VALUE!</v>
      </c>
      <c r="Q819" s="476" t="str">
        <f>IFERROR(VLOOKUP($L819,Insumos!$D$2:$G$518,4,FALSE),"")</f>
        <v/>
      </c>
      <c r="R819" s="475"/>
    </row>
    <row r="820" spans="2:18" x14ac:dyDescent="0.25">
      <c r="B820" s="477" t="str">
        <f>IF(Tabla1[[#This Row],[Código_Actividad]]="","",CONCATENATE(Tabla1[[#This Row],[POA]],".",Tabla1[[#This Row],[SRS]],".",Tabla1[[#This Row],[AREA]],".",Tabla1[[#This Row],[TIPO]]))</f>
        <v/>
      </c>
      <c r="C820" s="477" t="str">
        <f>IF(Tabla1[[#This Row],[Código_Actividad]]="","",'Formulario PPGR1'!#REF!)</f>
        <v/>
      </c>
      <c r="D820" s="477" t="str">
        <f>IF(Tabla1[[#This Row],[Código_Actividad]]="","",'Formulario PPGR1'!#REF!)</f>
        <v/>
      </c>
      <c r="E820" s="477" t="str">
        <f>IF(Tabla1[[#This Row],[Código_Actividad]]="","",'Formulario PPGR1'!#REF!)</f>
        <v/>
      </c>
      <c r="F820" s="477" t="str">
        <f>IF(Tabla1[[#This Row],[Código_Actividad]]="","",'Formulario PPGR1'!#REF!)</f>
        <v/>
      </c>
      <c r="G820" s="386"/>
      <c r="H820" s="418" t="str">
        <f>IFERROR(VLOOKUP(Tabla1[[#This Row],[Código_Actividad]],'Formulario PPGR2'!$H$7:$I$1048576,2,FALSE),"")</f>
        <v/>
      </c>
      <c r="I820" s="453" t="str">
        <f>IFERROR(VLOOKUP([17]!Tabla1[[#This Row],[Código_Actividad]],[17]!Tabla2[[Código]:[Total de Acciones ]],15,FALSE),"")</f>
        <v/>
      </c>
      <c r="J820" s="388"/>
      <c r="K820" s="451" t="str">
        <f>IFERROR(VLOOKUP($J820,[18]LSIns!$B$5:$C$45,2,FALSE),"")</f>
        <v/>
      </c>
      <c r="L820" s="543"/>
      <c r="M820" s="475" t="str">
        <f>IFERROR(VLOOKUP($L820,Insumos!$D$2:$G$518,2,FALSE),"")</f>
        <v/>
      </c>
      <c r="N820" s="545"/>
      <c r="O820" s="476" t="str">
        <f>IFERROR(VLOOKUP($L820,Insumos!$D$2:$G$518,3,FALSE),"")</f>
        <v/>
      </c>
      <c r="P820" s="476" t="e">
        <f>+Tabla1[[#This Row],[Precio Unitario]]*Tabla1[[#This Row],[Cantidad de Insumos]]</f>
        <v>#VALUE!</v>
      </c>
      <c r="Q820" s="476" t="str">
        <f>IFERROR(VLOOKUP($L820,Insumos!$D$2:$G$518,4,FALSE),"")</f>
        <v/>
      </c>
      <c r="R820" s="475"/>
    </row>
    <row r="821" spans="2:18" x14ac:dyDescent="0.25">
      <c r="B821" s="477" t="str">
        <f>IF(Tabla1[[#This Row],[Código_Actividad]]="","",CONCATENATE(Tabla1[[#This Row],[POA]],".",Tabla1[[#This Row],[SRS]],".",Tabla1[[#This Row],[AREA]],".",Tabla1[[#This Row],[TIPO]]))</f>
        <v/>
      </c>
      <c r="C821" s="477" t="str">
        <f>IF(Tabla1[[#This Row],[Código_Actividad]]="","",'Formulario PPGR1'!#REF!)</f>
        <v/>
      </c>
      <c r="D821" s="477" t="str">
        <f>IF(Tabla1[[#This Row],[Código_Actividad]]="","",'Formulario PPGR1'!#REF!)</f>
        <v/>
      </c>
      <c r="E821" s="477" t="str">
        <f>IF(Tabla1[[#This Row],[Código_Actividad]]="","",'Formulario PPGR1'!#REF!)</f>
        <v/>
      </c>
      <c r="F821" s="477" t="str">
        <f>IF(Tabla1[[#This Row],[Código_Actividad]]="","",'Formulario PPGR1'!#REF!)</f>
        <v/>
      </c>
      <c r="G821" s="386"/>
      <c r="H821" s="418" t="str">
        <f>IFERROR(VLOOKUP(Tabla1[[#This Row],[Código_Actividad]],'Formulario PPGR2'!$H$7:$I$1048576,2,FALSE),"")</f>
        <v/>
      </c>
      <c r="I821" s="453" t="str">
        <f>IFERROR(VLOOKUP([17]!Tabla1[[#This Row],[Código_Actividad]],[17]!Tabla2[[Código]:[Total de Acciones ]],15,FALSE),"")</f>
        <v/>
      </c>
      <c r="J821" s="388"/>
      <c r="K821" s="451" t="str">
        <f>IFERROR(VLOOKUP($J821,[18]LSIns!$B$5:$C$45,2,FALSE),"")</f>
        <v/>
      </c>
      <c r="L821" s="543"/>
      <c r="M821" s="475" t="str">
        <f>IFERROR(VLOOKUP($L821,Insumos!$D$2:$G$518,2,FALSE),"")</f>
        <v/>
      </c>
      <c r="N821" s="545"/>
      <c r="O821" s="476" t="str">
        <f>IFERROR(VLOOKUP($L821,Insumos!$D$2:$G$518,3,FALSE),"")</f>
        <v/>
      </c>
      <c r="P821" s="476" t="e">
        <f>+Tabla1[[#This Row],[Precio Unitario]]*Tabla1[[#This Row],[Cantidad de Insumos]]</f>
        <v>#VALUE!</v>
      </c>
      <c r="Q821" s="476" t="str">
        <f>IFERROR(VLOOKUP($L821,Insumos!$D$2:$G$518,4,FALSE),"")</f>
        <v/>
      </c>
      <c r="R821" s="475"/>
    </row>
    <row r="822" spans="2:18" x14ac:dyDescent="0.25">
      <c r="B822" s="477" t="str">
        <f>IF(Tabla1[[#This Row],[Código_Actividad]]="","",CONCATENATE(Tabla1[[#This Row],[POA]],".",Tabla1[[#This Row],[SRS]],".",Tabla1[[#This Row],[AREA]],".",Tabla1[[#This Row],[TIPO]]))</f>
        <v/>
      </c>
      <c r="C822" s="477" t="str">
        <f>IF(Tabla1[[#This Row],[Código_Actividad]]="","",'Formulario PPGR1'!#REF!)</f>
        <v/>
      </c>
      <c r="D822" s="477" t="str">
        <f>IF(Tabla1[[#This Row],[Código_Actividad]]="","",'Formulario PPGR1'!#REF!)</f>
        <v/>
      </c>
      <c r="E822" s="477" t="str">
        <f>IF(Tabla1[[#This Row],[Código_Actividad]]="","",'Formulario PPGR1'!#REF!)</f>
        <v/>
      </c>
      <c r="F822" s="477" t="str">
        <f>IF(Tabla1[[#This Row],[Código_Actividad]]="","",'Formulario PPGR1'!#REF!)</f>
        <v/>
      </c>
      <c r="G822" s="386"/>
      <c r="H822" s="418" t="str">
        <f>IFERROR(VLOOKUP(Tabla1[[#This Row],[Código_Actividad]],'Formulario PPGR2'!$H$7:$I$1048576,2,FALSE),"")</f>
        <v/>
      </c>
      <c r="I822" s="453" t="str">
        <f>IFERROR(VLOOKUP([17]!Tabla1[[#This Row],[Código_Actividad]],[17]!Tabla2[[Código]:[Total de Acciones ]],15,FALSE),"")</f>
        <v/>
      </c>
      <c r="J822" s="388"/>
      <c r="K822" s="451" t="str">
        <f>IFERROR(VLOOKUP($J822,[18]LSIns!$B$5:$C$45,2,FALSE),"")</f>
        <v/>
      </c>
      <c r="L822" s="543"/>
      <c r="M822" s="475" t="str">
        <f>IFERROR(VLOOKUP($L822,Insumos!$D$2:$G$518,2,FALSE),"")</f>
        <v/>
      </c>
      <c r="N822" s="545"/>
      <c r="O822" s="476" t="str">
        <f>IFERROR(VLOOKUP($L822,Insumos!$D$2:$G$518,3,FALSE),"")</f>
        <v/>
      </c>
      <c r="P822" s="476" t="e">
        <f>+Tabla1[[#This Row],[Precio Unitario]]*Tabla1[[#This Row],[Cantidad de Insumos]]</f>
        <v>#VALUE!</v>
      </c>
      <c r="Q822" s="476" t="str">
        <f>IFERROR(VLOOKUP($L822,Insumos!$D$2:$G$518,4,FALSE),"")</f>
        <v/>
      </c>
      <c r="R822" s="475"/>
    </row>
    <row r="823" spans="2:18" x14ac:dyDescent="0.25">
      <c r="B823" s="477" t="str">
        <f>IF(Tabla1[[#This Row],[Código_Actividad]]="","",CONCATENATE(Tabla1[[#This Row],[POA]],".",Tabla1[[#This Row],[SRS]],".",Tabla1[[#This Row],[AREA]],".",Tabla1[[#This Row],[TIPO]]))</f>
        <v/>
      </c>
      <c r="C823" s="477" t="str">
        <f>IF(Tabla1[[#This Row],[Código_Actividad]]="","",'Formulario PPGR1'!#REF!)</f>
        <v/>
      </c>
      <c r="D823" s="477" t="str">
        <f>IF(Tabla1[[#This Row],[Código_Actividad]]="","",'Formulario PPGR1'!#REF!)</f>
        <v/>
      </c>
      <c r="E823" s="477" t="str">
        <f>IF(Tabla1[[#This Row],[Código_Actividad]]="","",'Formulario PPGR1'!#REF!)</f>
        <v/>
      </c>
      <c r="F823" s="477" t="str">
        <f>IF(Tabla1[[#This Row],[Código_Actividad]]="","",'Formulario PPGR1'!#REF!)</f>
        <v/>
      </c>
      <c r="G823" s="386"/>
      <c r="H823" s="418" t="str">
        <f>IFERROR(VLOOKUP(Tabla1[[#This Row],[Código_Actividad]],'Formulario PPGR2'!$H$7:$I$1048576,2,FALSE),"")</f>
        <v/>
      </c>
      <c r="I823" s="453" t="str">
        <f>IFERROR(VLOOKUP([17]!Tabla1[[#This Row],[Código_Actividad]],[17]!Tabla2[[Código]:[Total de Acciones ]],15,FALSE),"")</f>
        <v/>
      </c>
      <c r="J823" s="388"/>
      <c r="K823" s="451" t="str">
        <f>IFERROR(VLOOKUP($J823,[18]LSIns!$B$5:$C$45,2,FALSE),"")</f>
        <v/>
      </c>
      <c r="L823" s="543"/>
      <c r="M823" s="475" t="str">
        <f>IFERROR(VLOOKUP($L823,Insumos!$D$2:$G$518,2,FALSE),"")</f>
        <v/>
      </c>
      <c r="N823" s="545"/>
      <c r="O823" s="476" t="str">
        <f>IFERROR(VLOOKUP($L823,Insumos!$D$2:$G$518,3,FALSE),"")</f>
        <v/>
      </c>
      <c r="P823" s="476" t="e">
        <f>+Tabla1[[#This Row],[Precio Unitario]]*Tabla1[[#This Row],[Cantidad de Insumos]]</f>
        <v>#VALUE!</v>
      </c>
      <c r="Q823" s="476" t="str">
        <f>IFERROR(VLOOKUP($L823,Insumos!$D$2:$G$518,4,FALSE),"")</f>
        <v/>
      </c>
      <c r="R823" s="475"/>
    </row>
    <row r="824" spans="2:18" x14ac:dyDescent="0.25">
      <c r="B824" s="477" t="str">
        <f>IF(Tabla1[[#This Row],[Código_Actividad]]="","",CONCATENATE(Tabla1[[#This Row],[POA]],".",Tabla1[[#This Row],[SRS]],".",Tabla1[[#This Row],[AREA]],".",Tabla1[[#This Row],[TIPO]]))</f>
        <v/>
      </c>
      <c r="C824" s="477" t="str">
        <f>IF(Tabla1[[#This Row],[Código_Actividad]]="","",'Formulario PPGR1'!#REF!)</f>
        <v/>
      </c>
      <c r="D824" s="477" t="str">
        <f>IF(Tabla1[[#This Row],[Código_Actividad]]="","",'Formulario PPGR1'!#REF!)</f>
        <v/>
      </c>
      <c r="E824" s="477" t="str">
        <f>IF(Tabla1[[#This Row],[Código_Actividad]]="","",'Formulario PPGR1'!#REF!)</f>
        <v/>
      </c>
      <c r="F824" s="477" t="str">
        <f>IF(Tabla1[[#This Row],[Código_Actividad]]="","",'Formulario PPGR1'!#REF!)</f>
        <v/>
      </c>
      <c r="G824" s="386"/>
      <c r="H824" s="418" t="str">
        <f>IFERROR(VLOOKUP(Tabla1[[#This Row],[Código_Actividad]],'Formulario PPGR2'!$H$7:$I$1048576,2,FALSE),"")</f>
        <v/>
      </c>
      <c r="I824" s="453" t="str">
        <f>IFERROR(VLOOKUP([17]!Tabla1[[#This Row],[Código_Actividad]],[17]!Tabla2[[Código]:[Total de Acciones ]],15,FALSE),"")</f>
        <v/>
      </c>
      <c r="J824" s="388"/>
      <c r="K824" s="451" t="str">
        <f>IFERROR(VLOOKUP($J824,[18]LSIns!$B$5:$C$45,2,FALSE),"")</f>
        <v/>
      </c>
      <c r="L824" s="543"/>
      <c r="M824" s="475" t="str">
        <f>IFERROR(VLOOKUP($L824,Insumos!$D$2:$G$518,2,FALSE),"")</f>
        <v/>
      </c>
      <c r="N824" s="545"/>
      <c r="O824" s="476" t="str">
        <f>IFERROR(VLOOKUP($L824,Insumos!$D$2:$G$518,3,FALSE),"")</f>
        <v/>
      </c>
      <c r="P824" s="476" t="e">
        <f>+Tabla1[[#This Row],[Precio Unitario]]*Tabla1[[#This Row],[Cantidad de Insumos]]</f>
        <v>#VALUE!</v>
      </c>
      <c r="Q824" s="476" t="str">
        <f>IFERROR(VLOOKUP($L824,Insumos!$D$2:$G$518,4,FALSE),"")</f>
        <v/>
      </c>
      <c r="R824" s="475"/>
    </row>
    <row r="825" spans="2:18" x14ac:dyDescent="0.25">
      <c r="B825" s="477" t="str">
        <f>IF(Tabla1[[#This Row],[Código_Actividad]]="","",CONCATENATE(Tabla1[[#This Row],[POA]],".",Tabla1[[#This Row],[SRS]],".",Tabla1[[#This Row],[AREA]],".",Tabla1[[#This Row],[TIPO]]))</f>
        <v/>
      </c>
      <c r="C825" s="477" t="str">
        <f>IF(Tabla1[[#This Row],[Código_Actividad]]="","",'Formulario PPGR1'!#REF!)</f>
        <v/>
      </c>
      <c r="D825" s="477" t="str">
        <f>IF(Tabla1[[#This Row],[Código_Actividad]]="","",'Formulario PPGR1'!#REF!)</f>
        <v/>
      </c>
      <c r="E825" s="477" t="str">
        <f>IF(Tabla1[[#This Row],[Código_Actividad]]="","",'Formulario PPGR1'!#REF!)</f>
        <v/>
      </c>
      <c r="F825" s="477" t="str">
        <f>IF(Tabla1[[#This Row],[Código_Actividad]]="","",'Formulario PPGR1'!#REF!)</f>
        <v/>
      </c>
      <c r="G825" s="386"/>
      <c r="H825" s="418" t="str">
        <f>IFERROR(VLOOKUP(Tabla1[[#This Row],[Código_Actividad]],'Formulario PPGR2'!$H$7:$I$1048576,2,FALSE),"")</f>
        <v/>
      </c>
      <c r="I825" s="453" t="str">
        <f>IFERROR(VLOOKUP([17]!Tabla1[[#This Row],[Código_Actividad]],[17]!Tabla2[[Código]:[Total de Acciones ]],15,FALSE),"")</f>
        <v/>
      </c>
      <c r="J825" s="388"/>
      <c r="K825" s="451" t="str">
        <f>IFERROR(VLOOKUP($J825,[18]LSIns!$B$5:$C$45,2,FALSE),"")</f>
        <v/>
      </c>
      <c r="L825" s="543"/>
      <c r="M825" s="475" t="str">
        <f>IFERROR(VLOOKUP($L825,Insumos!$D$2:$G$518,2,FALSE),"")</f>
        <v/>
      </c>
      <c r="N825" s="545"/>
      <c r="O825" s="476" t="str">
        <f>IFERROR(VLOOKUP($L825,Insumos!$D$2:$G$518,3,FALSE),"")</f>
        <v/>
      </c>
      <c r="P825" s="476" t="e">
        <f>+Tabla1[[#This Row],[Precio Unitario]]*Tabla1[[#This Row],[Cantidad de Insumos]]</f>
        <v>#VALUE!</v>
      </c>
      <c r="Q825" s="476" t="str">
        <f>IFERROR(VLOOKUP($L825,Insumos!$D$2:$G$518,4,FALSE),"")</f>
        <v/>
      </c>
      <c r="R825" s="475"/>
    </row>
    <row r="826" spans="2:18" x14ac:dyDescent="0.25">
      <c r="B826" s="477" t="str">
        <f>IF(Tabla1[[#This Row],[Código_Actividad]]="","",CONCATENATE(Tabla1[[#This Row],[POA]],".",Tabla1[[#This Row],[SRS]],".",Tabla1[[#This Row],[AREA]],".",Tabla1[[#This Row],[TIPO]]))</f>
        <v/>
      </c>
      <c r="C826" s="477" t="str">
        <f>IF(Tabla1[[#This Row],[Código_Actividad]]="","",'Formulario PPGR1'!#REF!)</f>
        <v/>
      </c>
      <c r="D826" s="477" t="str">
        <f>IF(Tabla1[[#This Row],[Código_Actividad]]="","",'Formulario PPGR1'!#REF!)</f>
        <v/>
      </c>
      <c r="E826" s="477" t="str">
        <f>IF(Tabla1[[#This Row],[Código_Actividad]]="","",'Formulario PPGR1'!#REF!)</f>
        <v/>
      </c>
      <c r="F826" s="477" t="str">
        <f>IF(Tabla1[[#This Row],[Código_Actividad]]="","",'Formulario PPGR1'!#REF!)</f>
        <v/>
      </c>
      <c r="G826" s="386"/>
      <c r="H826" s="418" t="str">
        <f>IFERROR(VLOOKUP(Tabla1[[#This Row],[Código_Actividad]],'Formulario PPGR2'!$H$7:$I$1048576,2,FALSE),"")</f>
        <v/>
      </c>
      <c r="I826" s="453" t="str">
        <f>IFERROR(VLOOKUP([17]!Tabla1[[#This Row],[Código_Actividad]],[17]!Tabla2[[Código]:[Total de Acciones ]],15,FALSE),"")</f>
        <v/>
      </c>
      <c r="J826" s="388"/>
      <c r="K826" s="451" t="str">
        <f>IFERROR(VLOOKUP($J826,[18]LSIns!$B$5:$C$45,2,FALSE),"")</f>
        <v/>
      </c>
      <c r="L826" s="543"/>
      <c r="M826" s="475" t="str">
        <f>IFERROR(VLOOKUP($L826,Insumos!$D$2:$G$518,2,FALSE),"")</f>
        <v/>
      </c>
      <c r="N826" s="545"/>
      <c r="O826" s="476" t="str">
        <f>IFERROR(VLOOKUP($L826,Insumos!$D$2:$G$518,3,FALSE),"")</f>
        <v/>
      </c>
      <c r="P826" s="476" t="e">
        <f>+Tabla1[[#This Row],[Precio Unitario]]*Tabla1[[#This Row],[Cantidad de Insumos]]</f>
        <v>#VALUE!</v>
      </c>
      <c r="Q826" s="476" t="str">
        <f>IFERROR(VLOOKUP($L826,Insumos!$D$2:$G$518,4,FALSE),"")</f>
        <v/>
      </c>
      <c r="R826" s="475"/>
    </row>
    <row r="827" spans="2:18" x14ac:dyDescent="0.25">
      <c r="B827" s="477" t="str">
        <f>IF(Tabla1[[#This Row],[Código_Actividad]]="","",CONCATENATE(Tabla1[[#This Row],[POA]],".",Tabla1[[#This Row],[SRS]],".",Tabla1[[#This Row],[AREA]],".",Tabla1[[#This Row],[TIPO]]))</f>
        <v/>
      </c>
      <c r="C827" s="477" t="str">
        <f>IF(Tabla1[[#This Row],[Código_Actividad]]="","",'Formulario PPGR1'!#REF!)</f>
        <v/>
      </c>
      <c r="D827" s="477" t="str">
        <f>IF(Tabla1[[#This Row],[Código_Actividad]]="","",'Formulario PPGR1'!#REF!)</f>
        <v/>
      </c>
      <c r="E827" s="477" t="str">
        <f>IF(Tabla1[[#This Row],[Código_Actividad]]="","",'Formulario PPGR1'!#REF!)</f>
        <v/>
      </c>
      <c r="F827" s="477" t="str">
        <f>IF(Tabla1[[#This Row],[Código_Actividad]]="","",'Formulario PPGR1'!#REF!)</f>
        <v/>
      </c>
      <c r="G827" s="386"/>
      <c r="H827" s="418" t="str">
        <f>IFERROR(VLOOKUP(Tabla1[[#This Row],[Código_Actividad]],'Formulario PPGR2'!$H$7:$I$1048576,2,FALSE),"")</f>
        <v/>
      </c>
      <c r="I827" s="453" t="str">
        <f>IFERROR(VLOOKUP([17]!Tabla1[[#This Row],[Código_Actividad]],[17]!Tabla2[[Código]:[Total de Acciones ]],15,FALSE),"")</f>
        <v/>
      </c>
      <c r="J827" s="388"/>
      <c r="K827" s="451" t="str">
        <f>IFERROR(VLOOKUP($J827,[18]LSIns!$B$5:$C$45,2,FALSE),"")</f>
        <v/>
      </c>
      <c r="L827" s="543"/>
      <c r="M827" s="475" t="str">
        <f>IFERROR(VLOOKUP($L827,Insumos!$D$2:$G$518,2,FALSE),"")</f>
        <v/>
      </c>
      <c r="N827" s="545"/>
      <c r="O827" s="476" t="str">
        <f>IFERROR(VLOOKUP($L827,Insumos!$D$2:$G$518,3,FALSE),"")</f>
        <v/>
      </c>
      <c r="P827" s="476" t="e">
        <f>+Tabla1[[#This Row],[Precio Unitario]]*Tabla1[[#This Row],[Cantidad de Insumos]]</f>
        <v>#VALUE!</v>
      </c>
      <c r="Q827" s="476" t="str">
        <f>IFERROR(VLOOKUP($L827,Insumos!$D$2:$G$518,4,FALSE),"")</f>
        <v/>
      </c>
      <c r="R827" s="475"/>
    </row>
    <row r="828" spans="2:18" x14ac:dyDescent="0.25">
      <c r="B828" s="477" t="str">
        <f>IF(Tabla1[[#This Row],[Código_Actividad]]="","",CONCATENATE(Tabla1[[#This Row],[POA]],".",Tabla1[[#This Row],[SRS]],".",Tabla1[[#This Row],[AREA]],".",Tabla1[[#This Row],[TIPO]]))</f>
        <v/>
      </c>
      <c r="C828" s="477" t="str">
        <f>IF(Tabla1[[#This Row],[Código_Actividad]]="","",'Formulario PPGR1'!#REF!)</f>
        <v/>
      </c>
      <c r="D828" s="477" t="str">
        <f>IF(Tabla1[[#This Row],[Código_Actividad]]="","",'Formulario PPGR1'!#REF!)</f>
        <v/>
      </c>
      <c r="E828" s="477" t="str">
        <f>IF(Tabla1[[#This Row],[Código_Actividad]]="","",'Formulario PPGR1'!#REF!)</f>
        <v/>
      </c>
      <c r="F828" s="477" t="str">
        <f>IF(Tabla1[[#This Row],[Código_Actividad]]="","",'Formulario PPGR1'!#REF!)</f>
        <v/>
      </c>
      <c r="G828" s="386"/>
      <c r="H828" s="418" t="str">
        <f>IFERROR(VLOOKUP(Tabla1[[#This Row],[Código_Actividad]],'Formulario PPGR2'!$H$7:$I$1048576,2,FALSE),"")</f>
        <v/>
      </c>
      <c r="I828" s="453" t="str">
        <f>IFERROR(VLOOKUP([17]!Tabla1[[#This Row],[Código_Actividad]],[17]!Tabla2[[Código]:[Total de Acciones ]],15,FALSE),"")</f>
        <v/>
      </c>
      <c r="J828" s="388"/>
      <c r="K828" s="451" t="str">
        <f>IFERROR(VLOOKUP($J828,[18]LSIns!$B$5:$C$45,2,FALSE),"")</f>
        <v/>
      </c>
      <c r="L828" s="543"/>
      <c r="M828" s="475" t="str">
        <f>IFERROR(VLOOKUP($L828,Insumos!$D$2:$G$518,2,FALSE),"")</f>
        <v/>
      </c>
      <c r="N828" s="545"/>
      <c r="O828" s="476" t="str">
        <f>IFERROR(VLOOKUP($L828,Insumos!$D$2:$G$518,3,FALSE),"")</f>
        <v/>
      </c>
      <c r="P828" s="476" t="e">
        <f>+Tabla1[[#This Row],[Precio Unitario]]*Tabla1[[#This Row],[Cantidad de Insumos]]</f>
        <v>#VALUE!</v>
      </c>
      <c r="Q828" s="476" t="str">
        <f>IFERROR(VLOOKUP($L828,Insumos!$D$2:$G$518,4,FALSE),"")</f>
        <v/>
      </c>
      <c r="R828" s="475"/>
    </row>
    <row r="829" spans="2:18" x14ac:dyDescent="0.25">
      <c r="B829" s="477" t="str">
        <f>IF(Tabla1[[#This Row],[Código_Actividad]]="","",CONCATENATE(Tabla1[[#This Row],[POA]],".",Tabla1[[#This Row],[SRS]],".",Tabla1[[#This Row],[AREA]],".",Tabla1[[#This Row],[TIPO]]))</f>
        <v/>
      </c>
      <c r="C829" s="477" t="str">
        <f>IF(Tabla1[[#This Row],[Código_Actividad]]="","",'Formulario PPGR1'!#REF!)</f>
        <v/>
      </c>
      <c r="D829" s="477" t="str">
        <f>IF(Tabla1[[#This Row],[Código_Actividad]]="","",'Formulario PPGR1'!#REF!)</f>
        <v/>
      </c>
      <c r="E829" s="477" t="str">
        <f>IF(Tabla1[[#This Row],[Código_Actividad]]="","",'Formulario PPGR1'!#REF!)</f>
        <v/>
      </c>
      <c r="F829" s="477" t="str">
        <f>IF(Tabla1[[#This Row],[Código_Actividad]]="","",'Formulario PPGR1'!#REF!)</f>
        <v/>
      </c>
      <c r="G829" s="386"/>
      <c r="H829" s="418" t="str">
        <f>IFERROR(VLOOKUP(Tabla1[[#This Row],[Código_Actividad]],'Formulario PPGR2'!$H$7:$I$1048576,2,FALSE),"")</f>
        <v/>
      </c>
      <c r="I829" s="453" t="str">
        <f>IFERROR(VLOOKUP([17]!Tabla1[[#This Row],[Código_Actividad]],[17]!Tabla2[[Código]:[Total de Acciones ]],15,FALSE),"")</f>
        <v/>
      </c>
      <c r="J829" s="388"/>
      <c r="K829" s="451" t="str">
        <f>IFERROR(VLOOKUP($J829,[18]LSIns!$B$5:$C$45,2,FALSE),"")</f>
        <v/>
      </c>
      <c r="L829" s="543"/>
      <c r="M829" s="475" t="str">
        <f>IFERROR(VLOOKUP($L829,Insumos!$D$2:$G$518,2,FALSE),"")</f>
        <v/>
      </c>
      <c r="N829" s="545"/>
      <c r="O829" s="476" t="str">
        <f>IFERROR(VLOOKUP($L829,Insumos!$D$2:$G$518,3,FALSE),"")</f>
        <v/>
      </c>
      <c r="P829" s="476" t="e">
        <f>+Tabla1[[#This Row],[Precio Unitario]]*Tabla1[[#This Row],[Cantidad de Insumos]]</f>
        <v>#VALUE!</v>
      </c>
      <c r="Q829" s="476" t="str">
        <f>IFERROR(VLOOKUP($L829,Insumos!$D$2:$G$518,4,FALSE),"")</f>
        <v/>
      </c>
      <c r="R829" s="475"/>
    </row>
    <row r="830" spans="2:18" x14ac:dyDescent="0.25">
      <c r="B830" s="477" t="str">
        <f>IF(Tabla1[[#This Row],[Código_Actividad]]="","",CONCATENATE(Tabla1[[#This Row],[POA]],".",Tabla1[[#This Row],[SRS]],".",Tabla1[[#This Row],[AREA]],".",Tabla1[[#This Row],[TIPO]]))</f>
        <v/>
      </c>
      <c r="C830" s="477" t="str">
        <f>IF(Tabla1[[#This Row],[Código_Actividad]]="","",'Formulario PPGR1'!#REF!)</f>
        <v/>
      </c>
      <c r="D830" s="477" t="str">
        <f>IF(Tabla1[[#This Row],[Código_Actividad]]="","",'Formulario PPGR1'!#REF!)</f>
        <v/>
      </c>
      <c r="E830" s="477" t="str">
        <f>IF(Tabla1[[#This Row],[Código_Actividad]]="","",'Formulario PPGR1'!#REF!)</f>
        <v/>
      </c>
      <c r="F830" s="477" t="str">
        <f>IF(Tabla1[[#This Row],[Código_Actividad]]="","",'Formulario PPGR1'!#REF!)</f>
        <v/>
      </c>
      <c r="G830" s="386"/>
      <c r="H830" s="418" t="str">
        <f>IFERROR(VLOOKUP(Tabla1[[#This Row],[Código_Actividad]],'Formulario PPGR2'!$H$7:$I$1048576,2,FALSE),"")</f>
        <v/>
      </c>
      <c r="I830" s="453" t="str">
        <f>IFERROR(VLOOKUP([17]!Tabla1[[#This Row],[Código_Actividad]],[17]!Tabla2[[Código]:[Total de Acciones ]],15,FALSE),"")</f>
        <v/>
      </c>
      <c r="J830" s="388"/>
      <c r="K830" s="451" t="str">
        <f>IFERROR(VLOOKUP($J830,[18]LSIns!$B$5:$C$45,2,FALSE),"")</f>
        <v/>
      </c>
      <c r="L830" s="543"/>
      <c r="M830" s="475" t="str">
        <f>IFERROR(VLOOKUP($L830,Insumos!$D$2:$G$518,2,FALSE),"")</f>
        <v/>
      </c>
      <c r="N830" s="545"/>
      <c r="O830" s="476" t="str">
        <f>IFERROR(VLOOKUP($L830,Insumos!$D$2:$G$518,3,FALSE),"")</f>
        <v/>
      </c>
      <c r="P830" s="476" t="e">
        <f>+Tabla1[[#This Row],[Precio Unitario]]*Tabla1[[#This Row],[Cantidad de Insumos]]</f>
        <v>#VALUE!</v>
      </c>
      <c r="Q830" s="476" t="str">
        <f>IFERROR(VLOOKUP($L830,Insumos!$D$2:$G$518,4,FALSE),"")</f>
        <v/>
      </c>
      <c r="R830" s="475"/>
    </row>
    <row r="831" spans="2:18" x14ac:dyDescent="0.25">
      <c r="B831" s="477" t="str">
        <f>IF(Tabla1[[#This Row],[Código_Actividad]]="","",CONCATENATE(Tabla1[[#This Row],[POA]],".",Tabla1[[#This Row],[SRS]],".",Tabla1[[#This Row],[AREA]],".",Tabla1[[#This Row],[TIPO]]))</f>
        <v/>
      </c>
      <c r="C831" s="477" t="str">
        <f>IF(Tabla1[[#This Row],[Código_Actividad]]="","",'Formulario PPGR1'!#REF!)</f>
        <v/>
      </c>
      <c r="D831" s="477" t="str">
        <f>IF(Tabla1[[#This Row],[Código_Actividad]]="","",'Formulario PPGR1'!#REF!)</f>
        <v/>
      </c>
      <c r="E831" s="477" t="str">
        <f>IF(Tabla1[[#This Row],[Código_Actividad]]="","",'Formulario PPGR1'!#REF!)</f>
        <v/>
      </c>
      <c r="F831" s="477" t="str">
        <f>IF(Tabla1[[#This Row],[Código_Actividad]]="","",'Formulario PPGR1'!#REF!)</f>
        <v/>
      </c>
      <c r="G831" s="386"/>
      <c r="H831" s="418" t="str">
        <f>IFERROR(VLOOKUP(Tabla1[[#This Row],[Código_Actividad]],'Formulario PPGR2'!$H$7:$I$1048576,2,FALSE),"")</f>
        <v/>
      </c>
      <c r="I831" s="453" t="str">
        <f>IFERROR(VLOOKUP([17]!Tabla1[[#This Row],[Código_Actividad]],[17]!Tabla2[[Código]:[Total de Acciones ]],15,FALSE),"")</f>
        <v/>
      </c>
      <c r="J831" s="388"/>
      <c r="K831" s="451" t="str">
        <f>IFERROR(VLOOKUP($J831,[18]LSIns!$B$5:$C$45,2,FALSE),"")</f>
        <v/>
      </c>
      <c r="L831" s="543"/>
      <c r="M831" s="475" t="str">
        <f>IFERROR(VLOOKUP($L831,Insumos!$D$2:$G$518,2,FALSE),"")</f>
        <v/>
      </c>
      <c r="N831" s="545"/>
      <c r="O831" s="476" t="str">
        <f>IFERROR(VLOOKUP($L831,Insumos!$D$2:$G$518,3,FALSE),"")</f>
        <v/>
      </c>
      <c r="P831" s="476" t="e">
        <f>+Tabla1[[#This Row],[Precio Unitario]]*Tabla1[[#This Row],[Cantidad de Insumos]]</f>
        <v>#VALUE!</v>
      </c>
      <c r="Q831" s="476" t="str">
        <f>IFERROR(VLOOKUP($L831,Insumos!$D$2:$G$518,4,FALSE),"")</f>
        <v/>
      </c>
      <c r="R831" s="475"/>
    </row>
    <row r="832" spans="2:18" x14ac:dyDescent="0.25">
      <c r="B832" s="477" t="str">
        <f>IF(Tabla1[[#This Row],[Código_Actividad]]="","",CONCATENATE(Tabla1[[#This Row],[POA]],".",Tabla1[[#This Row],[SRS]],".",Tabla1[[#This Row],[AREA]],".",Tabla1[[#This Row],[TIPO]]))</f>
        <v/>
      </c>
      <c r="C832" s="477" t="str">
        <f>IF(Tabla1[[#This Row],[Código_Actividad]]="","",'Formulario PPGR1'!#REF!)</f>
        <v/>
      </c>
      <c r="D832" s="477" t="str">
        <f>IF(Tabla1[[#This Row],[Código_Actividad]]="","",'Formulario PPGR1'!#REF!)</f>
        <v/>
      </c>
      <c r="E832" s="477" t="str">
        <f>IF(Tabla1[[#This Row],[Código_Actividad]]="","",'Formulario PPGR1'!#REF!)</f>
        <v/>
      </c>
      <c r="F832" s="477" t="str">
        <f>IF(Tabla1[[#This Row],[Código_Actividad]]="","",'Formulario PPGR1'!#REF!)</f>
        <v/>
      </c>
      <c r="G832" s="386"/>
      <c r="H832" s="418" t="str">
        <f>IFERROR(VLOOKUP(Tabla1[[#This Row],[Código_Actividad]],'Formulario PPGR2'!$H$7:$I$1048576,2,FALSE),"")</f>
        <v/>
      </c>
      <c r="I832" s="453" t="str">
        <f>IFERROR(VLOOKUP([17]!Tabla1[[#This Row],[Código_Actividad]],[17]!Tabla2[[Código]:[Total de Acciones ]],15,FALSE),"")</f>
        <v/>
      </c>
      <c r="J832" s="388"/>
      <c r="K832" s="451" t="str">
        <f>IFERROR(VLOOKUP($J832,[18]LSIns!$B$5:$C$45,2,FALSE),"")</f>
        <v/>
      </c>
      <c r="L832" s="543"/>
      <c r="M832" s="475" t="str">
        <f>IFERROR(VLOOKUP($L832,Insumos!$D$2:$G$518,2,FALSE),"")</f>
        <v/>
      </c>
      <c r="N832" s="545"/>
      <c r="O832" s="476" t="str">
        <f>IFERROR(VLOOKUP($L832,Insumos!$D$2:$G$518,3,FALSE),"")</f>
        <v/>
      </c>
      <c r="P832" s="476" t="e">
        <f>+Tabla1[[#This Row],[Precio Unitario]]*Tabla1[[#This Row],[Cantidad de Insumos]]</f>
        <v>#VALUE!</v>
      </c>
      <c r="Q832" s="476" t="str">
        <f>IFERROR(VLOOKUP($L832,Insumos!$D$2:$G$518,4,FALSE),"")</f>
        <v/>
      </c>
      <c r="R832" s="475"/>
    </row>
    <row r="833" spans="2:18" x14ac:dyDescent="0.25">
      <c r="B833" s="477" t="str">
        <f>IF(Tabla1[[#This Row],[Código_Actividad]]="","",CONCATENATE(Tabla1[[#This Row],[POA]],".",Tabla1[[#This Row],[SRS]],".",Tabla1[[#This Row],[AREA]],".",Tabla1[[#This Row],[TIPO]]))</f>
        <v/>
      </c>
      <c r="C833" s="477" t="str">
        <f>IF(Tabla1[[#This Row],[Código_Actividad]]="","",'Formulario PPGR1'!#REF!)</f>
        <v/>
      </c>
      <c r="D833" s="477" t="str">
        <f>IF(Tabla1[[#This Row],[Código_Actividad]]="","",'Formulario PPGR1'!#REF!)</f>
        <v/>
      </c>
      <c r="E833" s="477" t="str">
        <f>IF(Tabla1[[#This Row],[Código_Actividad]]="","",'Formulario PPGR1'!#REF!)</f>
        <v/>
      </c>
      <c r="F833" s="477" t="str">
        <f>IF(Tabla1[[#This Row],[Código_Actividad]]="","",'Formulario PPGR1'!#REF!)</f>
        <v/>
      </c>
      <c r="G833" s="386"/>
      <c r="H833" s="418" t="str">
        <f>IFERROR(VLOOKUP(Tabla1[[#This Row],[Código_Actividad]],'Formulario PPGR2'!$H$7:$I$1048576,2,FALSE),"")</f>
        <v/>
      </c>
      <c r="I833" s="453" t="str">
        <f>IFERROR(VLOOKUP([17]!Tabla1[[#This Row],[Código_Actividad]],[17]!Tabla2[[Código]:[Total de Acciones ]],15,FALSE),"")</f>
        <v/>
      </c>
      <c r="J833" s="388"/>
      <c r="K833" s="451" t="str">
        <f>IFERROR(VLOOKUP($J833,[18]LSIns!$B$5:$C$45,2,FALSE),"")</f>
        <v/>
      </c>
      <c r="L833" s="543"/>
      <c r="M833" s="475" t="str">
        <f>IFERROR(VLOOKUP($L833,Insumos!$D$2:$G$518,2,FALSE),"")</f>
        <v/>
      </c>
      <c r="N833" s="545"/>
      <c r="O833" s="476" t="str">
        <f>IFERROR(VLOOKUP($L833,Insumos!$D$2:$G$518,3,FALSE),"")</f>
        <v/>
      </c>
      <c r="P833" s="476" t="e">
        <f>+Tabla1[[#This Row],[Precio Unitario]]*Tabla1[[#This Row],[Cantidad de Insumos]]</f>
        <v>#VALUE!</v>
      </c>
      <c r="Q833" s="476" t="str">
        <f>IFERROR(VLOOKUP($L833,Insumos!$D$2:$G$518,4,FALSE),"")</f>
        <v/>
      </c>
      <c r="R833" s="475"/>
    </row>
    <row r="834" spans="2:18" x14ac:dyDescent="0.25">
      <c r="B834" s="477" t="str">
        <f>IF(Tabla1[[#This Row],[Código_Actividad]]="","",CONCATENATE(Tabla1[[#This Row],[POA]],".",Tabla1[[#This Row],[SRS]],".",Tabla1[[#This Row],[AREA]],".",Tabla1[[#This Row],[TIPO]]))</f>
        <v/>
      </c>
      <c r="C834" s="477" t="str">
        <f>IF(Tabla1[[#This Row],[Código_Actividad]]="","",'Formulario PPGR1'!#REF!)</f>
        <v/>
      </c>
      <c r="D834" s="477" t="str">
        <f>IF(Tabla1[[#This Row],[Código_Actividad]]="","",'Formulario PPGR1'!#REF!)</f>
        <v/>
      </c>
      <c r="E834" s="477" t="str">
        <f>IF(Tabla1[[#This Row],[Código_Actividad]]="","",'Formulario PPGR1'!#REF!)</f>
        <v/>
      </c>
      <c r="F834" s="477" t="str">
        <f>IF(Tabla1[[#This Row],[Código_Actividad]]="","",'Formulario PPGR1'!#REF!)</f>
        <v/>
      </c>
      <c r="G834" s="386"/>
      <c r="H834" s="418" t="str">
        <f>IFERROR(VLOOKUP(Tabla1[[#This Row],[Código_Actividad]],'Formulario PPGR2'!$H$7:$I$1048576,2,FALSE),"")</f>
        <v/>
      </c>
      <c r="I834" s="453" t="str">
        <f>IFERROR(VLOOKUP([17]!Tabla1[[#This Row],[Código_Actividad]],[17]!Tabla2[[Código]:[Total de Acciones ]],15,FALSE),"")</f>
        <v/>
      </c>
      <c r="J834" s="388"/>
      <c r="K834" s="451" t="str">
        <f>IFERROR(VLOOKUP($J834,[18]LSIns!$B$5:$C$45,2,FALSE),"")</f>
        <v/>
      </c>
      <c r="L834" s="543"/>
      <c r="M834" s="475" t="str">
        <f>IFERROR(VLOOKUP($L834,Insumos!$D$2:$G$518,2,FALSE),"")</f>
        <v/>
      </c>
      <c r="N834" s="545"/>
      <c r="O834" s="476" t="str">
        <f>IFERROR(VLOOKUP($L834,Insumos!$D$2:$G$518,3,FALSE),"")</f>
        <v/>
      </c>
      <c r="P834" s="476" t="e">
        <f>+Tabla1[[#This Row],[Precio Unitario]]*Tabla1[[#This Row],[Cantidad de Insumos]]</f>
        <v>#VALUE!</v>
      </c>
      <c r="Q834" s="476" t="str">
        <f>IFERROR(VLOOKUP($L834,Insumos!$D$2:$G$518,4,FALSE),"")</f>
        <v/>
      </c>
      <c r="R834" s="475"/>
    </row>
    <row r="835" spans="2:18" x14ac:dyDescent="0.25">
      <c r="B835" s="477" t="str">
        <f>IF(Tabla1[[#This Row],[Código_Actividad]]="","",CONCATENATE(Tabla1[[#This Row],[POA]],".",Tabla1[[#This Row],[SRS]],".",Tabla1[[#This Row],[AREA]],".",Tabla1[[#This Row],[TIPO]]))</f>
        <v/>
      </c>
      <c r="C835" s="477" t="str">
        <f>IF(Tabla1[[#This Row],[Código_Actividad]]="","",'Formulario PPGR1'!#REF!)</f>
        <v/>
      </c>
      <c r="D835" s="477" t="str">
        <f>IF(Tabla1[[#This Row],[Código_Actividad]]="","",'Formulario PPGR1'!#REF!)</f>
        <v/>
      </c>
      <c r="E835" s="477" t="str">
        <f>IF(Tabla1[[#This Row],[Código_Actividad]]="","",'Formulario PPGR1'!#REF!)</f>
        <v/>
      </c>
      <c r="F835" s="477" t="str">
        <f>IF(Tabla1[[#This Row],[Código_Actividad]]="","",'Formulario PPGR1'!#REF!)</f>
        <v/>
      </c>
      <c r="G835" s="386"/>
      <c r="H835" s="418" t="str">
        <f>IFERROR(VLOOKUP(Tabla1[[#This Row],[Código_Actividad]],'Formulario PPGR2'!$H$7:$I$1048576,2,FALSE),"")</f>
        <v/>
      </c>
      <c r="I835" s="453" t="str">
        <f>IFERROR(VLOOKUP([17]!Tabla1[[#This Row],[Código_Actividad]],[17]!Tabla2[[Código]:[Total de Acciones ]],15,FALSE),"")</f>
        <v/>
      </c>
      <c r="J835" s="388"/>
      <c r="K835" s="451" t="str">
        <f>IFERROR(VLOOKUP($J835,[18]LSIns!$B$5:$C$45,2,FALSE),"")</f>
        <v/>
      </c>
      <c r="L835" s="543"/>
      <c r="M835" s="475" t="str">
        <f>IFERROR(VLOOKUP($L835,Insumos!$D$2:$G$518,2,FALSE),"")</f>
        <v/>
      </c>
      <c r="N835" s="545"/>
      <c r="O835" s="476" t="str">
        <f>IFERROR(VLOOKUP($L835,Insumos!$D$2:$G$518,3,FALSE),"")</f>
        <v/>
      </c>
      <c r="P835" s="476" t="e">
        <f>+Tabla1[[#This Row],[Precio Unitario]]*Tabla1[[#This Row],[Cantidad de Insumos]]</f>
        <v>#VALUE!</v>
      </c>
      <c r="Q835" s="476" t="str">
        <f>IFERROR(VLOOKUP($L835,Insumos!$D$2:$G$518,4,FALSE),"")</f>
        <v/>
      </c>
      <c r="R835" s="475"/>
    </row>
    <row r="836" spans="2:18" x14ac:dyDescent="0.25">
      <c r="B836" s="477" t="str">
        <f>IF(Tabla1[[#This Row],[Código_Actividad]]="","",CONCATENATE(Tabla1[[#This Row],[POA]],".",Tabla1[[#This Row],[SRS]],".",Tabla1[[#This Row],[AREA]],".",Tabla1[[#This Row],[TIPO]]))</f>
        <v/>
      </c>
      <c r="C836" s="477" t="str">
        <f>IF(Tabla1[[#This Row],[Código_Actividad]]="","",'Formulario PPGR1'!#REF!)</f>
        <v/>
      </c>
      <c r="D836" s="477" t="str">
        <f>IF(Tabla1[[#This Row],[Código_Actividad]]="","",'Formulario PPGR1'!#REF!)</f>
        <v/>
      </c>
      <c r="E836" s="477" t="str">
        <f>IF(Tabla1[[#This Row],[Código_Actividad]]="","",'Formulario PPGR1'!#REF!)</f>
        <v/>
      </c>
      <c r="F836" s="477" t="str">
        <f>IF(Tabla1[[#This Row],[Código_Actividad]]="","",'Formulario PPGR1'!#REF!)</f>
        <v/>
      </c>
      <c r="G836" s="386"/>
      <c r="H836" s="418" t="str">
        <f>IFERROR(VLOOKUP(Tabla1[[#This Row],[Código_Actividad]],'Formulario PPGR2'!$H$7:$I$1048576,2,FALSE),"")</f>
        <v/>
      </c>
      <c r="I836" s="453" t="str">
        <f>IFERROR(VLOOKUP([17]!Tabla1[[#This Row],[Código_Actividad]],[17]!Tabla2[[Código]:[Total de Acciones ]],15,FALSE),"")</f>
        <v/>
      </c>
      <c r="J836" s="388"/>
      <c r="K836" s="451" t="str">
        <f>IFERROR(VLOOKUP($J836,[18]LSIns!$B$5:$C$45,2,FALSE),"")</f>
        <v/>
      </c>
      <c r="L836" s="543"/>
      <c r="M836" s="475" t="str">
        <f>IFERROR(VLOOKUP($L836,Insumos!$D$2:$G$518,2,FALSE),"")</f>
        <v/>
      </c>
      <c r="N836" s="545"/>
      <c r="O836" s="476" t="str">
        <f>IFERROR(VLOOKUP($L836,Insumos!$D$2:$G$518,3,FALSE),"")</f>
        <v/>
      </c>
      <c r="P836" s="476" t="e">
        <f>+Tabla1[[#This Row],[Precio Unitario]]*Tabla1[[#This Row],[Cantidad de Insumos]]</f>
        <v>#VALUE!</v>
      </c>
      <c r="Q836" s="476" t="str">
        <f>IFERROR(VLOOKUP($L836,Insumos!$D$2:$G$518,4,FALSE),"")</f>
        <v/>
      </c>
      <c r="R836" s="475"/>
    </row>
    <row r="837" spans="2:18" x14ac:dyDescent="0.25">
      <c r="B837" s="477" t="str">
        <f>IF(Tabla1[[#This Row],[Código_Actividad]]="","",CONCATENATE(Tabla1[[#This Row],[POA]],".",Tabla1[[#This Row],[SRS]],".",Tabla1[[#This Row],[AREA]],".",Tabla1[[#This Row],[TIPO]]))</f>
        <v/>
      </c>
      <c r="C837" s="477" t="str">
        <f>IF(Tabla1[[#This Row],[Código_Actividad]]="","",'Formulario PPGR1'!#REF!)</f>
        <v/>
      </c>
      <c r="D837" s="477" t="str">
        <f>IF(Tabla1[[#This Row],[Código_Actividad]]="","",'Formulario PPGR1'!#REF!)</f>
        <v/>
      </c>
      <c r="E837" s="477" t="str">
        <f>IF(Tabla1[[#This Row],[Código_Actividad]]="","",'Formulario PPGR1'!#REF!)</f>
        <v/>
      </c>
      <c r="F837" s="477" t="str">
        <f>IF(Tabla1[[#This Row],[Código_Actividad]]="","",'Formulario PPGR1'!#REF!)</f>
        <v/>
      </c>
      <c r="G837" s="386"/>
      <c r="H837" s="418" t="str">
        <f>IFERROR(VLOOKUP(Tabla1[[#This Row],[Código_Actividad]],'Formulario PPGR2'!$H$7:$I$1048576,2,FALSE),"")</f>
        <v/>
      </c>
      <c r="I837" s="453" t="str">
        <f>IFERROR(VLOOKUP([17]!Tabla1[[#This Row],[Código_Actividad]],[17]!Tabla2[[Código]:[Total de Acciones ]],15,FALSE),"")</f>
        <v/>
      </c>
      <c r="J837" s="388"/>
      <c r="K837" s="451" t="str">
        <f>IFERROR(VLOOKUP($J837,[18]LSIns!$B$5:$C$45,2,FALSE),"")</f>
        <v/>
      </c>
      <c r="L837" s="543"/>
      <c r="M837" s="475" t="str">
        <f>IFERROR(VLOOKUP($L837,Insumos!$D$2:$G$518,2,FALSE),"")</f>
        <v/>
      </c>
      <c r="N837" s="545"/>
      <c r="O837" s="476" t="str">
        <f>IFERROR(VLOOKUP($L837,Insumos!$D$2:$G$518,3,FALSE),"")</f>
        <v/>
      </c>
      <c r="P837" s="476" t="e">
        <f>+Tabla1[[#This Row],[Precio Unitario]]*Tabla1[[#This Row],[Cantidad de Insumos]]</f>
        <v>#VALUE!</v>
      </c>
      <c r="Q837" s="476" t="str">
        <f>IFERROR(VLOOKUP($L837,Insumos!$D$2:$G$518,4,FALSE),"")</f>
        <v/>
      </c>
      <c r="R837" s="475"/>
    </row>
    <row r="838" spans="2:18" x14ac:dyDescent="0.25">
      <c r="B838" s="477" t="str">
        <f>IF(Tabla1[[#This Row],[Código_Actividad]]="","",CONCATENATE(Tabla1[[#This Row],[POA]],".",Tabla1[[#This Row],[SRS]],".",Tabla1[[#This Row],[AREA]],".",Tabla1[[#This Row],[TIPO]]))</f>
        <v/>
      </c>
      <c r="C838" s="477" t="str">
        <f>IF(Tabla1[[#This Row],[Código_Actividad]]="","",'Formulario PPGR1'!#REF!)</f>
        <v/>
      </c>
      <c r="D838" s="477" t="str">
        <f>IF(Tabla1[[#This Row],[Código_Actividad]]="","",'Formulario PPGR1'!#REF!)</f>
        <v/>
      </c>
      <c r="E838" s="477" t="str">
        <f>IF(Tabla1[[#This Row],[Código_Actividad]]="","",'Formulario PPGR1'!#REF!)</f>
        <v/>
      </c>
      <c r="F838" s="477" t="str">
        <f>IF(Tabla1[[#This Row],[Código_Actividad]]="","",'Formulario PPGR1'!#REF!)</f>
        <v/>
      </c>
      <c r="G838" s="386"/>
      <c r="H838" s="418" t="str">
        <f>IFERROR(VLOOKUP(Tabla1[[#This Row],[Código_Actividad]],'Formulario PPGR2'!$H$7:$I$1048576,2,FALSE),"")</f>
        <v/>
      </c>
      <c r="I838" s="453" t="str">
        <f>IFERROR(VLOOKUP([17]!Tabla1[[#This Row],[Código_Actividad]],[17]!Tabla2[[Código]:[Total de Acciones ]],15,FALSE),"")</f>
        <v/>
      </c>
      <c r="J838" s="388"/>
      <c r="K838" s="451" t="str">
        <f>IFERROR(VLOOKUP($J838,[18]LSIns!$B$5:$C$45,2,FALSE),"")</f>
        <v/>
      </c>
      <c r="L838" s="543"/>
      <c r="M838" s="475" t="str">
        <f>IFERROR(VLOOKUP($L838,Insumos!$D$2:$G$518,2,FALSE),"")</f>
        <v/>
      </c>
      <c r="N838" s="545"/>
      <c r="O838" s="476" t="str">
        <f>IFERROR(VLOOKUP($L838,Insumos!$D$2:$G$518,3,FALSE),"")</f>
        <v/>
      </c>
      <c r="P838" s="476" t="e">
        <f>+Tabla1[[#This Row],[Precio Unitario]]*Tabla1[[#This Row],[Cantidad de Insumos]]</f>
        <v>#VALUE!</v>
      </c>
      <c r="Q838" s="476" t="str">
        <f>IFERROR(VLOOKUP($L838,Insumos!$D$2:$G$518,4,FALSE),"")</f>
        <v/>
      </c>
      <c r="R838" s="475"/>
    </row>
    <row r="839" spans="2:18" x14ac:dyDescent="0.25">
      <c r="B839" s="477" t="str">
        <f>IF(Tabla1[[#This Row],[Código_Actividad]]="","",CONCATENATE(Tabla1[[#This Row],[POA]],".",Tabla1[[#This Row],[SRS]],".",Tabla1[[#This Row],[AREA]],".",Tabla1[[#This Row],[TIPO]]))</f>
        <v/>
      </c>
      <c r="C839" s="477" t="str">
        <f>IF(Tabla1[[#This Row],[Código_Actividad]]="","",'Formulario PPGR1'!#REF!)</f>
        <v/>
      </c>
      <c r="D839" s="477" t="str">
        <f>IF(Tabla1[[#This Row],[Código_Actividad]]="","",'Formulario PPGR1'!#REF!)</f>
        <v/>
      </c>
      <c r="E839" s="477" t="str">
        <f>IF(Tabla1[[#This Row],[Código_Actividad]]="","",'Formulario PPGR1'!#REF!)</f>
        <v/>
      </c>
      <c r="F839" s="477" t="str">
        <f>IF(Tabla1[[#This Row],[Código_Actividad]]="","",'Formulario PPGR1'!#REF!)</f>
        <v/>
      </c>
      <c r="G839" s="386"/>
      <c r="H839" s="418" t="str">
        <f>IFERROR(VLOOKUP(Tabla1[[#This Row],[Código_Actividad]],'Formulario PPGR2'!$H$7:$I$1048576,2,FALSE),"")</f>
        <v/>
      </c>
      <c r="I839" s="453" t="str">
        <f>IFERROR(VLOOKUP([17]!Tabla1[[#This Row],[Código_Actividad]],[17]!Tabla2[[Código]:[Total de Acciones ]],15,FALSE),"")</f>
        <v/>
      </c>
      <c r="J839" s="388"/>
      <c r="K839" s="451" t="str">
        <f>IFERROR(VLOOKUP($J839,[18]LSIns!$B$5:$C$45,2,FALSE),"")</f>
        <v/>
      </c>
      <c r="L839" s="543"/>
      <c r="M839" s="475" t="str">
        <f>IFERROR(VLOOKUP($L839,Insumos!$D$2:$G$518,2,FALSE),"")</f>
        <v/>
      </c>
      <c r="N839" s="545"/>
      <c r="O839" s="476" t="str">
        <f>IFERROR(VLOOKUP($L839,Insumos!$D$2:$G$518,3,FALSE),"")</f>
        <v/>
      </c>
      <c r="P839" s="476" t="e">
        <f>+Tabla1[[#This Row],[Precio Unitario]]*Tabla1[[#This Row],[Cantidad de Insumos]]</f>
        <v>#VALUE!</v>
      </c>
      <c r="Q839" s="476" t="str">
        <f>IFERROR(VLOOKUP($L839,Insumos!$D$2:$G$518,4,FALSE),"")</f>
        <v/>
      </c>
      <c r="R839" s="475"/>
    </row>
    <row r="840" spans="2:18" x14ac:dyDescent="0.25">
      <c r="B840" s="477" t="str">
        <f>IF(Tabla1[[#This Row],[Código_Actividad]]="","",CONCATENATE(Tabla1[[#This Row],[POA]],".",Tabla1[[#This Row],[SRS]],".",Tabla1[[#This Row],[AREA]],".",Tabla1[[#This Row],[TIPO]]))</f>
        <v/>
      </c>
      <c r="C840" s="477" t="str">
        <f>IF(Tabla1[[#This Row],[Código_Actividad]]="","",'Formulario PPGR1'!#REF!)</f>
        <v/>
      </c>
      <c r="D840" s="477" t="str">
        <f>IF(Tabla1[[#This Row],[Código_Actividad]]="","",'Formulario PPGR1'!#REF!)</f>
        <v/>
      </c>
      <c r="E840" s="477" t="str">
        <f>IF(Tabla1[[#This Row],[Código_Actividad]]="","",'Formulario PPGR1'!#REF!)</f>
        <v/>
      </c>
      <c r="F840" s="477" t="str">
        <f>IF(Tabla1[[#This Row],[Código_Actividad]]="","",'Formulario PPGR1'!#REF!)</f>
        <v/>
      </c>
      <c r="G840" s="386"/>
      <c r="H840" s="418" t="str">
        <f>IFERROR(VLOOKUP(Tabla1[[#This Row],[Código_Actividad]],'Formulario PPGR2'!$H$7:$I$1048576,2,FALSE),"")</f>
        <v/>
      </c>
      <c r="I840" s="453" t="str">
        <f>IFERROR(VLOOKUP([17]!Tabla1[[#This Row],[Código_Actividad]],[17]!Tabla2[[Código]:[Total de Acciones ]],15,FALSE),"")</f>
        <v/>
      </c>
      <c r="J840" s="388"/>
      <c r="K840" s="451" t="str">
        <f>IFERROR(VLOOKUP($J840,[18]LSIns!$B$5:$C$45,2,FALSE),"")</f>
        <v/>
      </c>
      <c r="L840" s="543"/>
      <c r="M840" s="475" t="str">
        <f>IFERROR(VLOOKUP($L840,Insumos!$D$2:$G$518,2,FALSE),"")</f>
        <v/>
      </c>
      <c r="N840" s="545"/>
      <c r="O840" s="476" t="str">
        <f>IFERROR(VLOOKUP($L840,Insumos!$D$2:$G$518,3,FALSE),"")</f>
        <v/>
      </c>
      <c r="P840" s="476" t="e">
        <f>+Tabla1[[#This Row],[Precio Unitario]]*Tabla1[[#This Row],[Cantidad de Insumos]]</f>
        <v>#VALUE!</v>
      </c>
      <c r="Q840" s="476" t="str">
        <f>IFERROR(VLOOKUP($L840,Insumos!$D$2:$G$518,4,FALSE),"")</f>
        <v/>
      </c>
      <c r="R840" s="475"/>
    </row>
    <row r="841" spans="2:18" x14ac:dyDescent="0.25">
      <c r="B841" s="477" t="str">
        <f>IF(Tabla1[[#This Row],[Código_Actividad]]="","",CONCATENATE(Tabla1[[#This Row],[POA]],".",Tabla1[[#This Row],[SRS]],".",Tabla1[[#This Row],[AREA]],".",Tabla1[[#This Row],[TIPO]]))</f>
        <v/>
      </c>
      <c r="C841" s="477" t="str">
        <f>IF(Tabla1[[#This Row],[Código_Actividad]]="","",'Formulario PPGR1'!#REF!)</f>
        <v/>
      </c>
      <c r="D841" s="477" t="str">
        <f>IF(Tabla1[[#This Row],[Código_Actividad]]="","",'Formulario PPGR1'!#REF!)</f>
        <v/>
      </c>
      <c r="E841" s="477" t="str">
        <f>IF(Tabla1[[#This Row],[Código_Actividad]]="","",'Formulario PPGR1'!#REF!)</f>
        <v/>
      </c>
      <c r="F841" s="477" t="str">
        <f>IF(Tabla1[[#This Row],[Código_Actividad]]="","",'Formulario PPGR1'!#REF!)</f>
        <v/>
      </c>
      <c r="G841" s="386"/>
      <c r="H841" s="418" t="str">
        <f>IFERROR(VLOOKUP(Tabla1[[#This Row],[Código_Actividad]],'Formulario PPGR2'!$H$7:$I$1048576,2,FALSE),"")</f>
        <v/>
      </c>
      <c r="I841" s="453" t="str">
        <f>IFERROR(VLOOKUP([17]!Tabla1[[#This Row],[Código_Actividad]],[17]!Tabla2[[Código]:[Total de Acciones ]],15,FALSE),"")</f>
        <v/>
      </c>
      <c r="J841" s="388"/>
      <c r="K841" s="451" t="str">
        <f>IFERROR(VLOOKUP($J841,[18]LSIns!$B$5:$C$45,2,FALSE),"")</f>
        <v/>
      </c>
      <c r="L841" s="543"/>
      <c r="M841" s="475" t="str">
        <f>IFERROR(VLOOKUP($L841,Insumos!$D$2:$G$518,2,FALSE),"")</f>
        <v/>
      </c>
      <c r="N841" s="545"/>
      <c r="O841" s="476" t="str">
        <f>IFERROR(VLOOKUP($L841,Insumos!$D$2:$G$518,3,FALSE),"")</f>
        <v/>
      </c>
      <c r="P841" s="476" t="e">
        <f>+Tabla1[[#This Row],[Precio Unitario]]*Tabla1[[#This Row],[Cantidad de Insumos]]</f>
        <v>#VALUE!</v>
      </c>
      <c r="Q841" s="476" t="str">
        <f>IFERROR(VLOOKUP($L841,Insumos!$D$2:$G$518,4,FALSE),"")</f>
        <v/>
      </c>
      <c r="R841" s="475"/>
    </row>
    <row r="842" spans="2:18" x14ac:dyDescent="0.25">
      <c r="B842" s="477" t="str">
        <f>IF(Tabla1[[#This Row],[Código_Actividad]]="","",CONCATENATE(Tabla1[[#This Row],[POA]],".",Tabla1[[#This Row],[SRS]],".",Tabla1[[#This Row],[AREA]],".",Tabla1[[#This Row],[TIPO]]))</f>
        <v/>
      </c>
      <c r="C842" s="477" t="str">
        <f>IF(Tabla1[[#This Row],[Código_Actividad]]="","",'Formulario PPGR1'!#REF!)</f>
        <v/>
      </c>
      <c r="D842" s="477" t="str">
        <f>IF(Tabla1[[#This Row],[Código_Actividad]]="","",'Formulario PPGR1'!#REF!)</f>
        <v/>
      </c>
      <c r="E842" s="477" t="str">
        <f>IF(Tabla1[[#This Row],[Código_Actividad]]="","",'Formulario PPGR1'!#REF!)</f>
        <v/>
      </c>
      <c r="F842" s="477" t="str">
        <f>IF(Tabla1[[#This Row],[Código_Actividad]]="","",'Formulario PPGR1'!#REF!)</f>
        <v/>
      </c>
      <c r="G842" s="386"/>
      <c r="H842" s="418" t="str">
        <f>IFERROR(VLOOKUP(Tabla1[[#This Row],[Código_Actividad]],'Formulario PPGR2'!$H$7:$I$1048576,2,FALSE),"")</f>
        <v/>
      </c>
      <c r="I842" s="453" t="str">
        <f>IFERROR(VLOOKUP([17]!Tabla1[[#This Row],[Código_Actividad]],[17]!Tabla2[[Código]:[Total de Acciones ]],15,FALSE),"")</f>
        <v/>
      </c>
      <c r="J842" s="388"/>
      <c r="K842" s="451" t="str">
        <f>IFERROR(VLOOKUP($J842,[18]LSIns!$B$5:$C$45,2,FALSE),"")</f>
        <v/>
      </c>
      <c r="L842" s="543"/>
      <c r="M842" s="475" t="str">
        <f>IFERROR(VLOOKUP($L842,Insumos!$D$2:$G$518,2,FALSE),"")</f>
        <v/>
      </c>
      <c r="N842" s="545"/>
      <c r="O842" s="476" t="str">
        <f>IFERROR(VLOOKUP($L842,Insumos!$D$2:$G$518,3,FALSE),"")</f>
        <v/>
      </c>
      <c r="P842" s="476" t="e">
        <f>+Tabla1[[#This Row],[Precio Unitario]]*Tabla1[[#This Row],[Cantidad de Insumos]]</f>
        <v>#VALUE!</v>
      </c>
      <c r="Q842" s="476" t="str">
        <f>IFERROR(VLOOKUP($L842,Insumos!$D$2:$G$518,4,FALSE),"")</f>
        <v/>
      </c>
      <c r="R842" s="475"/>
    </row>
    <row r="843" spans="2:18" x14ac:dyDescent="0.25">
      <c r="B843" s="477" t="str">
        <f>IF(Tabla1[[#This Row],[Código_Actividad]]="","",CONCATENATE(Tabla1[[#This Row],[POA]],".",Tabla1[[#This Row],[SRS]],".",Tabla1[[#This Row],[AREA]],".",Tabla1[[#This Row],[TIPO]]))</f>
        <v/>
      </c>
      <c r="C843" s="477" t="str">
        <f>IF(Tabla1[[#This Row],[Código_Actividad]]="","",'Formulario PPGR1'!#REF!)</f>
        <v/>
      </c>
      <c r="D843" s="477" t="str">
        <f>IF(Tabla1[[#This Row],[Código_Actividad]]="","",'Formulario PPGR1'!#REF!)</f>
        <v/>
      </c>
      <c r="E843" s="477" t="str">
        <f>IF(Tabla1[[#This Row],[Código_Actividad]]="","",'Formulario PPGR1'!#REF!)</f>
        <v/>
      </c>
      <c r="F843" s="477" t="str">
        <f>IF(Tabla1[[#This Row],[Código_Actividad]]="","",'Formulario PPGR1'!#REF!)</f>
        <v/>
      </c>
      <c r="G843" s="386"/>
      <c r="H843" s="418" t="str">
        <f>IFERROR(VLOOKUP(Tabla1[[#This Row],[Código_Actividad]],'Formulario PPGR2'!$H$7:$I$1048576,2,FALSE),"")</f>
        <v/>
      </c>
      <c r="I843" s="453" t="str">
        <f>IFERROR(VLOOKUP([17]!Tabla1[[#This Row],[Código_Actividad]],[17]!Tabla2[[Código]:[Total de Acciones ]],15,FALSE),"")</f>
        <v/>
      </c>
      <c r="J843" s="388"/>
      <c r="K843" s="451" t="str">
        <f>IFERROR(VLOOKUP($J843,[18]LSIns!$B$5:$C$45,2,FALSE),"")</f>
        <v/>
      </c>
      <c r="L843" s="543"/>
      <c r="M843" s="475" t="str">
        <f>IFERROR(VLOOKUP($L843,Insumos!$D$2:$G$518,2,FALSE),"")</f>
        <v/>
      </c>
      <c r="N843" s="545"/>
      <c r="O843" s="476" t="str">
        <f>IFERROR(VLOOKUP($L843,Insumos!$D$2:$G$518,3,FALSE),"")</f>
        <v/>
      </c>
      <c r="P843" s="476" t="e">
        <f>+Tabla1[[#This Row],[Precio Unitario]]*Tabla1[[#This Row],[Cantidad de Insumos]]</f>
        <v>#VALUE!</v>
      </c>
      <c r="Q843" s="476" t="str">
        <f>IFERROR(VLOOKUP($L843,Insumos!$D$2:$G$518,4,FALSE),"")</f>
        <v/>
      </c>
      <c r="R843" s="475"/>
    </row>
    <row r="844" spans="2:18" x14ac:dyDescent="0.25">
      <c r="B844" s="477" t="str">
        <f>IF(Tabla1[[#This Row],[Código_Actividad]]="","",CONCATENATE(Tabla1[[#This Row],[POA]],".",Tabla1[[#This Row],[SRS]],".",Tabla1[[#This Row],[AREA]],".",Tabla1[[#This Row],[TIPO]]))</f>
        <v/>
      </c>
      <c r="C844" s="477" t="str">
        <f>IF(Tabla1[[#This Row],[Código_Actividad]]="","",'Formulario PPGR1'!#REF!)</f>
        <v/>
      </c>
      <c r="D844" s="477" t="str">
        <f>IF(Tabla1[[#This Row],[Código_Actividad]]="","",'Formulario PPGR1'!#REF!)</f>
        <v/>
      </c>
      <c r="E844" s="477" t="str">
        <f>IF(Tabla1[[#This Row],[Código_Actividad]]="","",'Formulario PPGR1'!#REF!)</f>
        <v/>
      </c>
      <c r="F844" s="477" t="str">
        <f>IF(Tabla1[[#This Row],[Código_Actividad]]="","",'Formulario PPGR1'!#REF!)</f>
        <v/>
      </c>
      <c r="G844" s="386"/>
      <c r="H844" s="418" t="str">
        <f>IFERROR(VLOOKUP(Tabla1[[#This Row],[Código_Actividad]],'Formulario PPGR2'!$H$7:$I$1048576,2,FALSE),"")</f>
        <v/>
      </c>
      <c r="I844" s="453" t="str">
        <f>IFERROR(VLOOKUP([17]!Tabla1[[#This Row],[Código_Actividad]],[17]!Tabla2[[Código]:[Total de Acciones ]],15,FALSE),"")</f>
        <v/>
      </c>
      <c r="J844" s="388"/>
      <c r="K844" s="451" t="str">
        <f>IFERROR(VLOOKUP($J844,[18]LSIns!$B$5:$C$45,2,FALSE),"")</f>
        <v/>
      </c>
      <c r="L844" s="543"/>
      <c r="M844" s="475" t="str">
        <f>IFERROR(VLOOKUP($L844,Insumos!$D$2:$G$518,2,FALSE),"")</f>
        <v/>
      </c>
      <c r="N844" s="545"/>
      <c r="O844" s="476" t="str">
        <f>IFERROR(VLOOKUP($L844,Insumos!$D$2:$G$518,3,FALSE),"")</f>
        <v/>
      </c>
      <c r="P844" s="476" t="e">
        <f>+Tabla1[[#This Row],[Precio Unitario]]*Tabla1[[#This Row],[Cantidad de Insumos]]</f>
        <v>#VALUE!</v>
      </c>
      <c r="Q844" s="476" t="str">
        <f>IFERROR(VLOOKUP($L844,Insumos!$D$2:$G$518,4,FALSE),"")</f>
        <v/>
      </c>
      <c r="R844" s="475"/>
    </row>
    <row r="845" spans="2:18" x14ac:dyDescent="0.25">
      <c r="B845" s="477" t="str">
        <f>IF(Tabla1[[#This Row],[Código_Actividad]]="","",CONCATENATE(Tabla1[[#This Row],[POA]],".",Tabla1[[#This Row],[SRS]],".",Tabla1[[#This Row],[AREA]],".",Tabla1[[#This Row],[TIPO]]))</f>
        <v/>
      </c>
      <c r="C845" s="477" t="str">
        <f>IF(Tabla1[[#This Row],[Código_Actividad]]="","",'Formulario PPGR1'!#REF!)</f>
        <v/>
      </c>
      <c r="D845" s="477" t="str">
        <f>IF(Tabla1[[#This Row],[Código_Actividad]]="","",'Formulario PPGR1'!#REF!)</f>
        <v/>
      </c>
      <c r="E845" s="477" t="str">
        <f>IF(Tabla1[[#This Row],[Código_Actividad]]="","",'Formulario PPGR1'!#REF!)</f>
        <v/>
      </c>
      <c r="F845" s="477" t="str">
        <f>IF(Tabla1[[#This Row],[Código_Actividad]]="","",'Formulario PPGR1'!#REF!)</f>
        <v/>
      </c>
      <c r="G845" s="386"/>
      <c r="H845" s="418" t="str">
        <f>IFERROR(VLOOKUP(Tabla1[[#This Row],[Código_Actividad]],'Formulario PPGR2'!$H$7:$I$1048576,2,FALSE),"")</f>
        <v/>
      </c>
      <c r="I845" s="453" t="str">
        <f>IFERROR(VLOOKUP([17]!Tabla1[[#This Row],[Código_Actividad]],[17]!Tabla2[[Código]:[Total de Acciones ]],15,FALSE),"")</f>
        <v/>
      </c>
      <c r="J845" s="388"/>
      <c r="K845" s="451" t="str">
        <f>IFERROR(VLOOKUP($J845,[18]LSIns!$B$5:$C$45,2,FALSE),"")</f>
        <v/>
      </c>
      <c r="L845" s="543"/>
      <c r="M845" s="475" t="str">
        <f>IFERROR(VLOOKUP($L845,Insumos!$D$2:$G$518,2,FALSE),"")</f>
        <v/>
      </c>
      <c r="N845" s="545"/>
      <c r="O845" s="476" t="str">
        <f>IFERROR(VLOOKUP($L845,Insumos!$D$2:$G$518,3,FALSE),"")</f>
        <v/>
      </c>
      <c r="P845" s="476" t="e">
        <f>+Tabla1[[#This Row],[Precio Unitario]]*Tabla1[[#This Row],[Cantidad de Insumos]]</f>
        <v>#VALUE!</v>
      </c>
      <c r="Q845" s="476" t="str">
        <f>IFERROR(VLOOKUP($L845,Insumos!$D$2:$G$518,4,FALSE),"")</f>
        <v/>
      </c>
      <c r="R845" s="475"/>
    </row>
    <row r="846" spans="2:18" x14ac:dyDescent="0.25">
      <c r="B846" s="477" t="str">
        <f>IF(Tabla1[[#This Row],[Código_Actividad]]="","",CONCATENATE(Tabla1[[#This Row],[POA]],".",Tabla1[[#This Row],[SRS]],".",Tabla1[[#This Row],[AREA]],".",Tabla1[[#This Row],[TIPO]]))</f>
        <v/>
      </c>
      <c r="C846" s="477" t="str">
        <f>IF(Tabla1[[#This Row],[Código_Actividad]]="","",'Formulario PPGR1'!#REF!)</f>
        <v/>
      </c>
      <c r="D846" s="477" t="str">
        <f>IF(Tabla1[[#This Row],[Código_Actividad]]="","",'Formulario PPGR1'!#REF!)</f>
        <v/>
      </c>
      <c r="E846" s="477" t="str">
        <f>IF(Tabla1[[#This Row],[Código_Actividad]]="","",'Formulario PPGR1'!#REF!)</f>
        <v/>
      </c>
      <c r="F846" s="477" t="str">
        <f>IF(Tabla1[[#This Row],[Código_Actividad]]="","",'Formulario PPGR1'!#REF!)</f>
        <v/>
      </c>
      <c r="G846" s="386"/>
      <c r="H846" s="418" t="str">
        <f>IFERROR(VLOOKUP(Tabla1[[#This Row],[Código_Actividad]],'Formulario PPGR2'!$H$7:$I$1048576,2,FALSE),"")</f>
        <v/>
      </c>
      <c r="I846" s="453" t="str">
        <f>IFERROR(VLOOKUP([17]!Tabla1[[#This Row],[Código_Actividad]],[17]!Tabla2[[Código]:[Total de Acciones ]],15,FALSE),"")</f>
        <v/>
      </c>
      <c r="J846" s="388"/>
      <c r="K846" s="451" t="str">
        <f>IFERROR(VLOOKUP($J846,[18]LSIns!$B$5:$C$45,2,FALSE),"")</f>
        <v/>
      </c>
      <c r="L846" s="543"/>
      <c r="M846" s="475" t="str">
        <f>IFERROR(VLOOKUP($L846,Insumos!$D$2:$G$518,2,FALSE),"")</f>
        <v/>
      </c>
      <c r="N846" s="545"/>
      <c r="O846" s="476" t="str">
        <f>IFERROR(VLOOKUP($L846,Insumos!$D$2:$G$518,3,FALSE),"")</f>
        <v/>
      </c>
      <c r="P846" s="476" t="e">
        <f>+Tabla1[[#This Row],[Precio Unitario]]*Tabla1[[#This Row],[Cantidad de Insumos]]</f>
        <v>#VALUE!</v>
      </c>
      <c r="Q846" s="476" t="str">
        <f>IFERROR(VLOOKUP($L846,Insumos!$D$2:$G$518,4,FALSE),"")</f>
        <v/>
      </c>
      <c r="R846" s="475"/>
    </row>
    <row r="847" spans="2:18" x14ac:dyDescent="0.25">
      <c r="B847" s="477" t="str">
        <f>IF(Tabla1[[#This Row],[Código_Actividad]]="","",CONCATENATE(Tabla1[[#This Row],[POA]],".",Tabla1[[#This Row],[SRS]],".",Tabla1[[#This Row],[AREA]],".",Tabla1[[#This Row],[TIPO]]))</f>
        <v/>
      </c>
      <c r="C847" s="477" t="str">
        <f>IF(Tabla1[[#This Row],[Código_Actividad]]="","",'Formulario PPGR1'!#REF!)</f>
        <v/>
      </c>
      <c r="D847" s="477" t="str">
        <f>IF(Tabla1[[#This Row],[Código_Actividad]]="","",'Formulario PPGR1'!#REF!)</f>
        <v/>
      </c>
      <c r="E847" s="477" t="str">
        <f>IF(Tabla1[[#This Row],[Código_Actividad]]="","",'Formulario PPGR1'!#REF!)</f>
        <v/>
      </c>
      <c r="F847" s="477" t="str">
        <f>IF(Tabla1[[#This Row],[Código_Actividad]]="","",'Formulario PPGR1'!#REF!)</f>
        <v/>
      </c>
      <c r="G847" s="386"/>
      <c r="H847" s="418" t="str">
        <f>IFERROR(VLOOKUP(Tabla1[[#This Row],[Código_Actividad]],'Formulario PPGR2'!$H$7:$I$1048576,2,FALSE),"")</f>
        <v/>
      </c>
      <c r="I847" s="453" t="str">
        <f>IFERROR(VLOOKUP([17]!Tabla1[[#This Row],[Código_Actividad]],[17]!Tabla2[[Código]:[Total de Acciones ]],15,FALSE),"")</f>
        <v/>
      </c>
      <c r="J847" s="388"/>
      <c r="K847" s="451" t="str">
        <f>IFERROR(VLOOKUP($J847,[18]LSIns!$B$5:$C$45,2,FALSE),"")</f>
        <v/>
      </c>
      <c r="L847" s="543"/>
      <c r="M847" s="475" t="str">
        <f>IFERROR(VLOOKUP($L847,Insumos!$D$2:$G$518,2,FALSE),"")</f>
        <v/>
      </c>
      <c r="N847" s="545"/>
      <c r="O847" s="476" t="str">
        <f>IFERROR(VLOOKUP($L847,Insumos!$D$2:$G$518,3,FALSE),"")</f>
        <v/>
      </c>
      <c r="P847" s="476" t="e">
        <f>+Tabla1[[#This Row],[Precio Unitario]]*Tabla1[[#This Row],[Cantidad de Insumos]]</f>
        <v>#VALUE!</v>
      </c>
      <c r="Q847" s="476" t="str">
        <f>IFERROR(VLOOKUP($L847,Insumos!$D$2:$G$518,4,FALSE),"")</f>
        <v/>
      </c>
      <c r="R847" s="475"/>
    </row>
    <row r="848" spans="2:18" x14ac:dyDescent="0.25">
      <c r="B848" s="477" t="str">
        <f>IF(Tabla1[[#This Row],[Código_Actividad]]="","",CONCATENATE(Tabla1[[#This Row],[POA]],".",Tabla1[[#This Row],[SRS]],".",Tabla1[[#This Row],[AREA]],".",Tabla1[[#This Row],[TIPO]]))</f>
        <v/>
      </c>
      <c r="C848" s="477" t="str">
        <f>IF(Tabla1[[#This Row],[Código_Actividad]]="","",'Formulario PPGR1'!#REF!)</f>
        <v/>
      </c>
      <c r="D848" s="477" t="str">
        <f>IF(Tabla1[[#This Row],[Código_Actividad]]="","",'Formulario PPGR1'!#REF!)</f>
        <v/>
      </c>
      <c r="E848" s="477" t="str">
        <f>IF(Tabla1[[#This Row],[Código_Actividad]]="","",'Formulario PPGR1'!#REF!)</f>
        <v/>
      </c>
      <c r="F848" s="477" t="str">
        <f>IF(Tabla1[[#This Row],[Código_Actividad]]="","",'Formulario PPGR1'!#REF!)</f>
        <v/>
      </c>
      <c r="G848" s="386"/>
      <c r="H848" s="418" t="str">
        <f>IFERROR(VLOOKUP(Tabla1[[#This Row],[Código_Actividad]],'Formulario PPGR2'!$H$7:$I$1048576,2,FALSE),"")</f>
        <v/>
      </c>
      <c r="I848" s="453" t="str">
        <f>IFERROR(VLOOKUP([17]!Tabla1[[#This Row],[Código_Actividad]],[17]!Tabla2[[Código]:[Total de Acciones ]],15,FALSE),"")</f>
        <v/>
      </c>
      <c r="J848" s="388"/>
      <c r="K848" s="451" t="str">
        <f>IFERROR(VLOOKUP($J848,[18]LSIns!$B$5:$C$45,2,FALSE),"")</f>
        <v/>
      </c>
      <c r="L848" s="543"/>
      <c r="M848" s="475" t="str">
        <f>IFERROR(VLOOKUP($L848,Insumos!$D$2:$G$518,2,FALSE),"")</f>
        <v/>
      </c>
      <c r="N848" s="545"/>
      <c r="O848" s="476" t="str">
        <f>IFERROR(VLOOKUP($L848,Insumos!$D$2:$G$518,3,FALSE),"")</f>
        <v/>
      </c>
      <c r="P848" s="476" t="e">
        <f>+Tabla1[[#This Row],[Precio Unitario]]*Tabla1[[#This Row],[Cantidad de Insumos]]</f>
        <v>#VALUE!</v>
      </c>
      <c r="Q848" s="476" t="str">
        <f>IFERROR(VLOOKUP($L848,Insumos!$D$2:$G$518,4,FALSE),"")</f>
        <v/>
      </c>
      <c r="R848" s="475"/>
    </row>
    <row r="849" spans="2:18" x14ac:dyDescent="0.25">
      <c r="B849" s="477" t="str">
        <f>IF(Tabla1[[#This Row],[Código_Actividad]]="","",CONCATENATE(Tabla1[[#This Row],[POA]],".",Tabla1[[#This Row],[SRS]],".",Tabla1[[#This Row],[AREA]],".",Tabla1[[#This Row],[TIPO]]))</f>
        <v/>
      </c>
      <c r="C849" s="477" t="str">
        <f>IF(Tabla1[[#This Row],[Código_Actividad]]="","",'Formulario PPGR1'!#REF!)</f>
        <v/>
      </c>
      <c r="D849" s="477" t="str">
        <f>IF(Tabla1[[#This Row],[Código_Actividad]]="","",'Formulario PPGR1'!#REF!)</f>
        <v/>
      </c>
      <c r="E849" s="477" t="str">
        <f>IF(Tabla1[[#This Row],[Código_Actividad]]="","",'Formulario PPGR1'!#REF!)</f>
        <v/>
      </c>
      <c r="F849" s="477" t="str">
        <f>IF(Tabla1[[#This Row],[Código_Actividad]]="","",'Formulario PPGR1'!#REF!)</f>
        <v/>
      </c>
      <c r="G849" s="386"/>
      <c r="H849" s="418" t="str">
        <f>IFERROR(VLOOKUP(Tabla1[[#This Row],[Código_Actividad]],'Formulario PPGR2'!$H$7:$I$1048576,2,FALSE),"")</f>
        <v/>
      </c>
      <c r="I849" s="453" t="str">
        <f>IFERROR(VLOOKUP([17]!Tabla1[[#This Row],[Código_Actividad]],[17]!Tabla2[[Código]:[Total de Acciones ]],15,FALSE),"")</f>
        <v/>
      </c>
      <c r="J849" s="388"/>
      <c r="K849" s="451" t="str">
        <f>IFERROR(VLOOKUP($J849,[18]LSIns!$B$5:$C$45,2,FALSE),"")</f>
        <v/>
      </c>
      <c r="L849" s="543"/>
      <c r="M849" s="475" t="str">
        <f>IFERROR(VLOOKUP($L849,Insumos!$D$2:$G$518,2,FALSE),"")</f>
        <v/>
      </c>
      <c r="N849" s="545"/>
      <c r="O849" s="476" t="str">
        <f>IFERROR(VLOOKUP($L849,Insumos!$D$2:$G$518,3,FALSE),"")</f>
        <v/>
      </c>
      <c r="P849" s="476" t="e">
        <f>+Tabla1[[#This Row],[Precio Unitario]]*Tabla1[[#This Row],[Cantidad de Insumos]]</f>
        <v>#VALUE!</v>
      </c>
      <c r="Q849" s="476" t="str">
        <f>IFERROR(VLOOKUP($L849,Insumos!$D$2:$G$518,4,FALSE),"")</f>
        <v/>
      </c>
      <c r="R849" s="475"/>
    </row>
    <row r="850" spans="2:18" x14ac:dyDescent="0.25">
      <c r="B850" s="477" t="str">
        <f>IF(Tabla1[[#This Row],[Código_Actividad]]="","",CONCATENATE(Tabla1[[#This Row],[POA]],".",Tabla1[[#This Row],[SRS]],".",Tabla1[[#This Row],[AREA]],".",Tabla1[[#This Row],[TIPO]]))</f>
        <v/>
      </c>
      <c r="C850" s="477" t="str">
        <f>IF(Tabla1[[#This Row],[Código_Actividad]]="","",'Formulario PPGR1'!#REF!)</f>
        <v/>
      </c>
      <c r="D850" s="477" t="str">
        <f>IF(Tabla1[[#This Row],[Código_Actividad]]="","",'Formulario PPGR1'!#REF!)</f>
        <v/>
      </c>
      <c r="E850" s="477" t="str">
        <f>IF(Tabla1[[#This Row],[Código_Actividad]]="","",'Formulario PPGR1'!#REF!)</f>
        <v/>
      </c>
      <c r="F850" s="477" t="str">
        <f>IF(Tabla1[[#This Row],[Código_Actividad]]="","",'Formulario PPGR1'!#REF!)</f>
        <v/>
      </c>
      <c r="G850" s="386"/>
      <c r="H850" s="418" t="str">
        <f>IFERROR(VLOOKUP(Tabla1[[#This Row],[Código_Actividad]],'Formulario PPGR2'!$H$7:$I$1048576,2,FALSE),"")</f>
        <v/>
      </c>
      <c r="I850" s="453" t="str">
        <f>IFERROR(VLOOKUP([17]!Tabla1[[#This Row],[Código_Actividad]],[17]!Tabla2[[Código]:[Total de Acciones ]],15,FALSE),"")</f>
        <v/>
      </c>
      <c r="J850" s="388"/>
      <c r="K850" s="451" t="str">
        <f>IFERROR(VLOOKUP($J850,[18]LSIns!$B$5:$C$45,2,FALSE),"")</f>
        <v/>
      </c>
      <c r="L850" s="543"/>
      <c r="M850" s="475" t="str">
        <f>IFERROR(VLOOKUP($L850,Insumos!$D$2:$G$518,2,FALSE),"")</f>
        <v/>
      </c>
      <c r="N850" s="545"/>
      <c r="O850" s="476" t="str">
        <f>IFERROR(VLOOKUP($L850,Insumos!$D$2:$G$518,3,FALSE),"")</f>
        <v/>
      </c>
      <c r="P850" s="476" t="e">
        <f>+Tabla1[[#This Row],[Precio Unitario]]*Tabla1[[#This Row],[Cantidad de Insumos]]</f>
        <v>#VALUE!</v>
      </c>
      <c r="Q850" s="476" t="str">
        <f>IFERROR(VLOOKUP($L850,Insumos!$D$2:$G$518,4,FALSE),"")</f>
        <v/>
      </c>
      <c r="R850" s="475"/>
    </row>
    <row r="851" spans="2:18" x14ac:dyDescent="0.25">
      <c r="B851" s="477" t="str">
        <f>IF(Tabla1[[#This Row],[Código_Actividad]]="","",CONCATENATE(Tabla1[[#This Row],[POA]],".",Tabla1[[#This Row],[SRS]],".",Tabla1[[#This Row],[AREA]],".",Tabla1[[#This Row],[TIPO]]))</f>
        <v/>
      </c>
      <c r="C851" s="477" t="str">
        <f>IF(Tabla1[[#This Row],[Código_Actividad]]="","",'Formulario PPGR1'!#REF!)</f>
        <v/>
      </c>
      <c r="D851" s="477" t="str">
        <f>IF(Tabla1[[#This Row],[Código_Actividad]]="","",'Formulario PPGR1'!#REF!)</f>
        <v/>
      </c>
      <c r="E851" s="477" t="str">
        <f>IF(Tabla1[[#This Row],[Código_Actividad]]="","",'Formulario PPGR1'!#REF!)</f>
        <v/>
      </c>
      <c r="F851" s="477" t="str">
        <f>IF(Tabla1[[#This Row],[Código_Actividad]]="","",'Formulario PPGR1'!#REF!)</f>
        <v/>
      </c>
      <c r="G851" s="386"/>
      <c r="H851" s="418" t="str">
        <f>IFERROR(VLOOKUP(Tabla1[[#This Row],[Código_Actividad]],'Formulario PPGR2'!$H$7:$I$1048576,2,FALSE),"")</f>
        <v/>
      </c>
      <c r="I851" s="453" t="str">
        <f>IFERROR(VLOOKUP([17]!Tabla1[[#This Row],[Código_Actividad]],[17]!Tabla2[[Código]:[Total de Acciones ]],15,FALSE),"")</f>
        <v/>
      </c>
      <c r="J851" s="388"/>
      <c r="K851" s="451" t="str">
        <f>IFERROR(VLOOKUP($J851,[18]LSIns!$B$5:$C$45,2,FALSE),"")</f>
        <v/>
      </c>
      <c r="L851" s="543"/>
      <c r="M851" s="475" t="str">
        <f>IFERROR(VLOOKUP($L851,Insumos!$D$2:$G$518,2,FALSE),"")</f>
        <v/>
      </c>
      <c r="N851" s="545"/>
      <c r="O851" s="476" t="str">
        <f>IFERROR(VLOOKUP($L851,Insumos!$D$2:$G$518,3,FALSE),"")</f>
        <v/>
      </c>
      <c r="P851" s="476" t="e">
        <f>+Tabla1[[#This Row],[Precio Unitario]]*Tabla1[[#This Row],[Cantidad de Insumos]]</f>
        <v>#VALUE!</v>
      </c>
      <c r="Q851" s="476" t="str">
        <f>IFERROR(VLOOKUP($L851,Insumos!$D$2:$G$518,4,FALSE),"")</f>
        <v/>
      </c>
      <c r="R851" s="475"/>
    </row>
    <row r="852" spans="2:18" x14ac:dyDescent="0.25">
      <c r="B852" s="477" t="str">
        <f>IF(Tabla1[[#This Row],[Código_Actividad]]="","",CONCATENATE(Tabla1[[#This Row],[POA]],".",Tabla1[[#This Row],[SRS]],".",Tabla1[[#This Row],[AREA]],".",Tabla1[[#This Row],[TIPO]]))</f>
        <v/>
      </c>
      <c r="C852" s="477" t="str">
        <f>IF(Tabla1[[#This Row],[Código_Actividad]]="","",'Formulario PPGR1'!#REF!)</f>
        <v/>
      </c>
      <c r="D852" s="477" t="str">
        <f>IF(Tabla1[[#This Row],[Código_Actividad]]="","",'Formulario PPGR1'!#REF!)</f>
        <v/>
      </c>
      <c r="E852" s="477" t="str">
        <f>IF(Tabla1[[#This Row],[Código_Actividad]]="","",'Formulario PPGR1'!#REF!)</f>
        <v/>
      </c>
      <c r="F852" s="477" t="str">
        <f>IF(Tabla1[[#This Row],[Código_Actividad]]="","",'Formulario PPGR1'!#REF!)</f>
        <v/>
      </c>
      <c r="G852" s="386"/>
      <c r="H852" s="418" t="str">
        <f>IFERROR(VLOOKUP(Tabla1[[#This Row],[Código_Actividad]],'Formulario PPGR2'!$H$7:$I$1048576,2,FALSE),"")</f>
        <v/>
      </c>
      <c r="I852" s="453" t="str">
        <f>IFERROR(VLOOKUP([19]!Tabla1[[#This Row],[Código_Actividad]],[19]!Tabla2[[Código]:[Total de Acciones ]],15,FALSE),"")</f>
        <v/>
      </c>
      <c r="J852" s="388"/>
      <c r="K852" s="451" t="str">
        <f>IFERROR(VLOOKUP($J852,[19]LSIns!$B$5:$C$45,2,FALSE),"")</f>
        <v/>
      </c>
      <c r="L852" s="543"/>
      <c r="M852" s="475" t="str">
        <f>IFERROR(VLOOKUP($L852,Insumos!$D$2:$G$518,2,FALSE),"")</f>
        <v/>
      </c>
      <c r="N852" s="545"/>
      <c r="O852" s="476" t="str">
        <f>IFERROR(VLOOKUP($L852,Insumos!$D$2:$G$518,3,FALSE),"")</f>
        <v/>
      </c>
      <c r="P852" s="476" t="e">
        <f>+Tabla1[[#This Row],[Precio Unitario]]*Tabla1[[#This Row],[Cantidad de Insumos]]</f>
        <v>#VALUE!</v>
      </c>
      <c r="Q852" s="476" t="str">
        <f>IFERROR(VLOOKUP($L852,Insumos!$D$2:$G$518,4,FALSE),"")</f>
        <v/>
      </c>
      <c r="R852" s="475"/>
    </row>
    <row r="853" spans="2:18" x14ac:dyDescent="0.25">
      <c r="B853" s="477" t="str">
        <f>IF(Tabla1[[#This Row],[Código_Actividad]]="","",CONCATENATE(Tabla1[[#This Row],[POA]],".",Tabla1[[#This Row],[SRS]],".",Tabla1[[#This Row],[AREA]],".",Tabla1[[#This Row],[TIPO]]))</f>
        <v/>
      </c>
      <c r="C853" s="477" t="str">
        <f>IF(Tabla1[[#This Row],[Código_Actividad]]="","",'Formulario PPGR1'!#REF!)</f>
        <v/>
      </c>
      <c r="D853" s="477" t="str">
        <f>IF(Tabla1[[#This Row],[Código_Actividad]]="","",'Formulario PPGR1'!#REF!)</f>
        <v/>
      </c>
      <c r="E853" s="477" t="str">
        <f>IF(Tabla1[[#This Row],[Código_Actividad]]="","",'Formulario PPGR1'!#REF!)</f>
        <v/>
      </c>
      <c r="F853" s="477" t="str">
        <f>IF(Tabla1[[#This Row],[Código_Actividad]]="","",'Formulario PPGR1'!#REF!)</f>
        <v/>
      </c>
      <c r="G853" s="386"/>
      <c r="H853" s="418" t="str">
        <f>IFERROR(VLOOKUP(Tabla1[[#This Row],[Código_Actividad]],'Formulario PPGR2'!$H$7:$I$1048576,2,FALSE),"")</f>
        <v/>
      </c>
      <c r="I853" s="453" t="str">
        <f>IFERROR(VLOOKUP([19]!Tabla1[[#This Row],[Código_Actividad]],[19]!Tabla2[[Código]:[Total de Acciones ]],15,FALSE),"")</f>
        <v/>
      </c>
      <c r="J853" s="388"/>
      <c r="K853" s="451" t="str">
        <f>IFERROR(VLOOKUP($J853,[19]LSIns!$B$5:$C$45,2,FALSE),"")</f>
        <v/>
      </c>
      <c r="L853" s="543"/>
      <c r="M853" s="475" t="str">
        <f>IFERROR(VLOOKUP($L853,Insumos!$D$2:$G$518,2,FALSE),"")</f>
        <v/>
      </c>
      <c r="N853" s="545"/>
      <c r="O853" s="476" t="str">
        <f>IFERROR(VLOOKUP($L853,Insumos!$D$2:$G$518,3,FALSE),"")</f>
        <v/>
      </c>
      <c r="P853" s="476" t="e">
        <f>+Tabla1[[#This Row],[Precio Unitario]]*Tabla1[[#This Row],[Cantidad de Insumos]]</f>
        <v>#VALUE!</v>
      </c>
      <c r="Q853" s="476" t="str">
        <f>IFERROR(VLOOKUP($L853,Insumos!$D$2:$G$518,4,FALSE),"")</f>
        <v/>
      </c>
      <c r="R853" s="475"/>
    </row>
    <row r="854" spans="2:18" x14ac:dyDescent="0.25">
      <c r="B854" s="477" t="str">
        <f>IF(Tabla1[[#This Row],[Código_Actividad]]="","",CONCATENATE(Tabla1[[#This Row],[POA]],".",Tabla1[[#This Row],[SRS]],".",Tabla1[[#This Row],[AREA]],".",Tabla1[[#This Row],[TIPO]]))</f>
        <v/>
      </c>
      <c r="C854" s="477" t="str">
        <f>IF(Tabla1[[#This Row],[Código_Actividad]]="","",'Formulario PPGR1'!#REF!)</f>
        <v/>
      </c>
      <c r="D854" s="477" t="str">
        <f>IF(Tabla1[[#This Row],[Código_Actividad]]="","",'Formulario PPGR1'!#REF!)</f>
        <v/>
      </c>
      <c r="E854" s="477" t="str">
        <f>IF(Tabla1[[#This Row],[Código_Actividad]]="","",'Formulario PPGR1'!#REF!)</f>
        <v/>
      </c>
      <c r="F854" s="477" t="str">
        <f>IF(Tabla1[[#This Row],[Código_Actividad]]="","",'Formulario PPGR1'!#REF!)</f>
        <v/>
      </c>
      <c r="G854" s="386"/>
      <c r="H854" s="418" t="str">
        <f>IFERROR(VLOOKUP(Tabla1[[#This Row],[Código_Actividad]],'Formulario PPGR2'!$H$7:$I$1048576,2,FALSE),"")</f>
        <v/>
      </c>
      <c r="I854" s="453" t="str">
        <f>IFERROR(VLOOKUP([19]!Tabla1[[#This Row],[Código_Actividad]],[19]!Tabla2[[Código]:[Total de Acciones ]],15,FALSE),"")</f>
        <v/>
      </c>
      <c r="J854" s="388"/>
      <c r="K854" s="451" t="str">
        <f>IFERROR(VLOOKUP($J854,[19]LSIns!$B$5:$C$45,2,FALSE),"")</f>
        <v/>
      </c>
      <c r="L854" s="543"/>
      <c r="M854" s="475" t="str">
        <f>IFERROR(VLOOKUP($L854,Insumos!$D$2:$G$518,2,FALSE),"")</f>
        <v/>
      </c>
      <c r="N854" s="545"/>
      <c r="O854" s="476" t="str">
        <f>IFERROR(VLOOKUP($L854,Insumos!$D$2:$G$518,3,FALSE),"")</f>
        <v/>
      </c>
      <c r="P854" s="476" t="e">
        <f>+Tabla1[[#This Row],[Precio Unitario]]*Tabla1[[#This Row],[Cantidad de Insumos]]</f>
        <v>#VALUE!</v>
      </c>
      <c r="Q854" s="476" t="str">
        <f>IFERROR(VLOOKUP($L854,Insumos!$D$2:$G$518,4,FALSE),"")</f>
        <v/>
      </c>
      <c r="R854" s="475"/>
    </row>
    <row r="855" spans="2:18" x14ac:dyDescent="0.25">
      <c r="B855" s="477" t="str">
        <f>IF(Tabla1[[#This Row],[Código_Actividad]]="","",CONCATENATE(Tabla1[[#This Row],[POA]],".",Tabla1[[#This Row],[SRS]],".",Tabla1[[#This Row],[AREA]],".",Tabla1[[#This Row],[TIPO]]))</f>
        <v/>
      </c>
      <c r="C855" s="477" t="str">
        <f>IF(Tabla1[[#This Row],[Código_Actividad]]="","",'Formulario PPGR1'!#REF!)</f>
        <v/>
      </c>
      <c r="D855" s="477" t="str">
        <f>IF(Tabla1[[#This Row],[Código_Actividad]]="","",'Formulario PPGR1'!#REF!)</f>
        <v/>
      </c>
      <c r="E855" s="477" t="str">
        <f>IF(Tabla1[[#This Row],[Código_Actividad]]="","",'Formulario PPGR1'!#REF!)</f>
        <v/>
      </c>
      <c r="F855" s="477" t="str">
        <f>IF(Tabla1[[#This Row],[Código_Actividad]]="","",'Formulario PPGR1'!#REF!)</f>
        <v/>
      </c>
      <c r="G855" s="386"/>
      <c r="H855" s="418" t="str">
        <f>IFERROR(VLOOKUP(Tabla1[[#This Row],[Código_Actividad]],'Formulario PPGR2'!$H$7:$I$1048576,2,FALSE),"")</f>
        <v/>
      </c>
      <c r="I855" s="453" t="str">
        <f>IFERROR(VLOOKUP([19]!Tabla1[[#This Row],[Código_Actividad]],[19]!Tabla2[[Código]:[Total de Acciones ]],15,FALSE),"")</f>
        <v/>
      </c>
      <c r="J855" s="388"/>
      <c r="K855" s="451" t="str">
        <f>IFERROR(VLOOKUP($J855,[19]LSIns!$B$5:$C$45,2,FALSE),"")</f>
        <v/>
      </c>
      <c r="L855" s="543"/>
      <c r="M855" s="475" t="str">
        <f>IFERROR(VLOOKUP($L855,Insumos!$D$2:$G$518,2,FALSE),"")</f>
        <v/>
      </c>
      <c r="N855" s="545"/>
      <c r="O855" s="476" t="str">
        <f>IFERROR(VLOOKUP($L855,Insumos!$D$2:$G$518,3,FALSE),"")</f>
        <v/>
      </c>
      <c r="P855" s="476" t="e">
        <f>+Tabla1[[#This Row],[Precio Unitario]]*Tabla1[[#This Row],[Cantidad de Insumos]]</f>
        <v>#VALUE!</v>
      </c>
      <c r="Q855" s="476" t="str">
        <f>IFERROR(VLOOKUP($L855,Insumos!$D$2:$G$518,4,FALSE),"")</f>
        <v/>
      </c>
      <c r="R855" s="475"/>
    </row>
    <row r="856" spans="2:18" x14ac:dyDescent="0.25">
      <c r="B856" s="477" t="str">
        <f>IF(Tabla1[[#This Row],[Código_Actividad]]="","",CONCATENATE(Tabla1[[#This Row],[POA]],".",Tabla1[[#This Row],[SRS]],".",Tabla1[[#This Row],[AREA]],".",Tabla1[[#This Row],[TIPO]]))</f>
        <v/>
      </c>
      <c r="C856" s="477" t="str">
        <f>IF(Tabla1[[#This Row],[Código_Actividad]]="","",'Formulario PPGR1'!#REF!)</f>
        <v/>
      </c>
      <c r="D856" s="477" t="str">
        <f>IF(Tabla1[[#This Row],[Código_Actividad]]="","",'Formulario PPGR1'!#REF!)</f>
        <v/>
      </c>
      <c r="E856" s="477" t="str">
        <f>IF(Tabla1[[#This Row],[Código_Actividad]]="","",'Formulario PPGR1'!#REF!)</f>
        <v/>
      </c>
      <c r="F856" s="477" t="str">
        <f>IF(Tabla1[[#This Row],[Código_Actividad]]="","",'Formulario PPGR1'!#REF!)</f>
        <v/>
      </c>
      <c r="G856" s="386"/>
      <c r="H856" s="418" t="str">
        <f>IFERROR(VLOOKUP(Tabla1[[#This Row],[Código_Actividad]],'Formulario PPGR2'!$H$7:$I$1048576,2,FALSE),"")</f>
        <v/>
      </c>
      <c r="I856" s="453" t="str">
        <f>IFERROR(VLOOKUP([19]!Tabla1[[#This Row],[Código_Actividad]],[19]!Tabla2[[Código]:[Total de Acciones ]],15,FALSE),"")</f>
        <v/>
      </c>
      <c r="J856" s="388"/>
      <c r="K856" s="451" t="str">
        <f>IFERROR(VLOOKUP($J856,[19]LSIns!$B$5:$C$45,2,FALSE),"")</f>
        <v/>
      </c>
      <c r="L856" s="543"/>
      <c r="M856" s="475" t="str">
        <f>IFERROR(VLOOKUP($L856,Insumos!$D$2:$G$518,2,FALSE),"")</f>
        <v/>
      </c>
      <c r="N856" s="545"/>
      <c r="O856" s="476" t="str">
        <f>IFERROR(VLOOKUP($L856,Insumos!$D$2:$G$518,3,FALSE),"")</f>
        <v/>
      </c>
      <c r="P856" s="476" t="e">
        <f>+Tabla1[[#This Row],[Precio Unitario]]*Tabla1[[#This Row],[Cantidad de Insumos]]</f>
        <v>#VALUE!</v>
      </c>
      <c r="Q856" s="476" t="str">
        <f>IFERROR(VLOOKUP($L856,Insumos!$D$2:$G$518,4,FALSE),"")</f>
        <v/>
      </c>
      <c r="R856" s="475"/>
    </row>
    <row r="857" spans="2:18" x14ac:dyDescent="0.25">
      <c r="B857" s="477" t="str">
        <f>IF(Tabla1[[#This Row],[Código_Actividad]]="","",CONCATENATE(Tabla1[[#This Row],[POA]],".",Tabla1[[#This Row],[SRS]],".",Tabla1[[#This Row],[AREA]],".",Tabla1[[#This Row],[TIPO]]))</f>
        <v/>
      </c>
      <c r="C857" s="477" t="str">
        <f>IF(Tabla1[[#This Row],[Código_Actividad]]="","",'Formulario PPGR1'!#REF!)</f>
        <v/>
      </c>
      <c r="D857" s="477" t="str">
        <f>IF(Tabla1[[#This Row],[Código_Actividad]]="","",'Formulario PPGR1'!#REF!)</f>
        <v/>
      </c>
      <c r="E857" s="477" t="str">
        <f>IF(Tabla1[[#This Row],[Código_Actividad]]="","",'Formulario PPGR1'!#REF!)</f>
        <v/>
      </c>
      <c r="F857" s="477" t="str">
        <f>IF(Tabla1[[#This Row],[Código_Actividad]]="","",'Formulario PPGR1'!#REF!)</f>
        <v/>
      </c>
      <c r="G857" s="386"/>
      <c r="H857" s="418" t="str">
        <f>IFERROR(VLOOKUP(Tabla1[[#This Row],[Código_Actividad]],'Formulario PPGR2'!$H$7:$I$1048576,2,FALSE),"")</f>
        <v/>
      </c>
      <c r="I857" s="453" t="str">
        <f>IFERROR(VLOOKUP([19]!Tabla1[[#This Row],[Código_Actividad]],[19]!Tabla2[[Código]:[Total de Acciones ]],15,FALSE),"")</f>
        <v/>
      </c>
      <c r="J857" s="388"/>
      <c r="K857" s="451" t="str">
        <f>IFERROR(VLOOKUP($J857,[19]LSIns!$B$5:$C$45,2,FALSE),"")</f>
        <v/>
      </c>
      <c r="L857" s="543"/>
      <c r="M857" s="475" t="str">
        <f>IFERROR(VLOOKUP($L857,Insumos!$D$2:$G$518,2,FALSE),"")</f>
        <v/>
      </c>
      <c r="N857" s="545"/>
      <c r="O857" s="476" t="str">
        <f>IFERROR(VLOOKUP($L857,Insumos!$D$2:$G$518,3,FALSE),"")</f>
        <v/>
      </c>
      <c r="P857" s="476" t="e">
        <f>+Tabla1[[#This Row],[Precio Unitario]]*Tabla1[[#This Row],[Cantidad de Insumos]]</f>
        <v>#VALUE!</v>
      </c>
      <c r="Q857" s="476" t="str">
        <f>IFERROR(VLOOKUP($L857,Insumos!$D$2:$G$518,4,FALSE),"")</f>
        <v/>
      </c>
      <c r="R857" s="475"/>
    </row>
    <row r="858" spans="2:18" x14ac:dyDescent="0.25">
      <c r="B858" s="477" t="str">
        <f>IF(Tabla1[[#This Row],[Código_Actividad]]="","",CONCATENATE(Tabla1[[#This Row],[POA]],".",Tabla1[[#This Row],[SRS]],".",Tabla1[[#This Row],[AREA]],".",Tabla1[[#This Row],[TIPO]]))</f>
        <v/>
      </c>
      <c r="C858" s="477" t="str">
        <f>IF(Tabla1[[#This Row],[Código_Actividad]]="","",'Formulario PPGR1'!#REF!)</f>
        <v/>
      </c>
      <c r="D858" s="477" t="str">
        <f>IF(Tabla1[[#This Row],[Código_Actividad]]="","",'Formulario PPGR1'!#REF!)</f>
        <v/>
      </c>
      <c r="E858" s="477" t="str">
        <f>IF(Tabla1[[#This Row],[Código_Actividad]]="","",'Formulario PPGR1'!#REF!)</f>
        <v/>
      </c>
      <c r="F858" s="477" t="str">
        <f>IF(Tabla1[[#This Row],[Código_Actividad]]="","",'Formulario PPGR1'!#REF!)</f>
        <v/>
      </c>
      <c r="G858" s="386"/>
      <c r="H858" s="418" t="str">
        <f>IFERROR(VLOOKUP(Tabla1[[#This Row],[Código_Actividad]],'Formulario PPGR2'!$H$7:$I$1048576,2,FALSE),"")</f>
        <v/>
      </c>
      <c r="I858" s="453" t="str">
        <f>IFERROR(VLOOKUP([19]!Tabla1[[#This Row],[Código_Actividad]],[19]!Tabla2[[Código]:[Total de Acciones ]],15,FALSE),"")</f>
        <v/>
      </c>
      <c r="J858" s="388"/>
      <c r="K858" s="451" t="str">
        <f>IFERROR(VLOOKUP($J858,[19]LSIns!$B$5:$C$45,2,FALSE),"")</f>
        <v/>
      </c>
      <c r="L858" s="543"/>
      <c r="M858" s="475" t="str">
        <f>IFERROR(VLOOKUP($L858,Insumos!$D$2:$G$518,2,FALSE),"")</f>
        <v/>
      </c>
      <c r="N858" s="545"/>
      <c r="O858" s="476" t="str">
        <f>IFERROR(VLOOKUP($L858,Insumos!$D$2:$G$518,3,FALSE),"")</f>
        <v/>
      </c>
      <c r="P858" s="476" t="e">
        <f>+Tabla1[[#This Row],[Precio Unitario]]*Tabla1[[#This Row],[Cantidad de Insumos]]</f>
        <v>#VALUE!</v>
      </c>
      <c r="Q858" s="476" t="str">
        <f>IFERROR(VLOOKUP($L858,Insumos!$D$2:$G$518,4,FALSE),"")</f>
        <v/>
      </c>
      <c r="R858" s="475"/>
    </row>
    <row r="859" spans="2:18" x14ac:dyDescent="0.25">
      <c r="B859" s="477" t="str">
        <f>IF(Tabla1[[#This Row],[Código_Actividad]]="","",CONCATENATE(Tabla1[[#This Row],[POA]],".",Tabla1[[#This Row],[SRS]],".",Tabla1[[#This Row],[AREA]],".",Tabla1[[#This Row],[TIPO]]))</f>
        <v/>
      </c>
      <c r="C859" s="477" t="str">
        <f>IF(Tabla1[[#This Row],[Código_Actividad]]="","",'Formulario PPGR1'!#REF!)</f>
        <v/>
      </c>
      <c r="D859" s="477" t="str">
        <f>IF(Tabla1[[#This Row],[Código_Actividad]]="","",'Formulario PPGR1'!#REF!)</f>
        <v/>
      </c>
      <c r="E859" s="477" t="str">
        <f>IF(Tabla1[[#This Row],[Código_Actividad]]="","",'Formulario PPGR1'!#REF!)</f>
        <v/>
      </c>
      <c r="F859" s="477" t="str">
        <f>IF(Tabla1[[#This Row],[Código_Actividad]]="","",'Formulario PPGR1'!#REF!)</f>
        <v/>
      </c>
      <c r="G859" s="386"/>
      <c r="H859" s="418" t="str">
        <f>IFERROR(VLOOKUP(Tabla1[[#This Row],[Código_Actividad]],'Formulario PPGR2'!$H$7:$I$1048576,2,FALSE),"")</f>
        <v/>
      </c>
      <c r="I859" s="453" t="str">
        <f>IFERROR(VLOOKUP([19]!Tabla1[[#This Row],[Código_Actividad]],[19]!Tabla2[[Código]:[Total de Acciones ]],15,FALSE),"")</f>
        <v/>
      </c>
      <c r="J859" s="388"/>
      <c r="K859" s="451" t="str">
        <f>IFERROR(VLOOKUP($J859,[19]LSIns!$B$5:$C$45,2,FALSE),"")</f>
        <v/>
      </c>
      <c r="L859" s="543"/>
      <c r="M859" s="475" t="str">
        <f>IFERROR(VLOOKUP($L859,Insumos!$D$2:$G$518,2,FALSE),"")</f>
        <v/>
      </c>
      <c r="N859" s="545"/>
      <c r="O859" s="476" t="str">
        <f>IFERROR(VLOOKUP($L859,Insumos!$D$2:$G$518,3,FALSE),"")</f>
        <v/>
      </c>
      <c r="P859" s="476" t="e">
        <f>+Tabla1[[#This Row],[Precio Unitario]]*Tabla1[[#This Row],[Cantidad de Insumos]]</f>
        <v>#VALUE!</v>
      </c>
      <c r="Q859" s="476" t="str">
        <f>IFERROR(VLOOKUP($L859,Insumos!$D$2:$G$518,4,FALSE),"")</f>
        <v/>
      </c>
      <c r="R859" s="475"/>
    </row>
    <row r="860" spans="2:18" x14ac:dyDescent="0.25">
      <c r="B860" s="477" t="str">
        <f>IF(Tabla1[[#This Row],[Código_Actividad]]="","",CONCATENATE(Tabla1[[#This Row],[POA]],".",Tabla1[[#This Row],[SRS]],".",Tabla1[[#This Row],[AREA]],".",Tabla1[[#This Row],[TIPO]]))</f>
        <v/>
      </c>
      <c r="C860" s="477" t="str">
        <f>IF(Tabla1[[#This Row],[Código_Actividad]]="","",'Formulario PPGR1'!#REF!)</f>
        <v/>
      </c>
      <c r="D860" s="477" t="str">
        <f>IF(Tabla1[[#This Row],[Código_Actividad]]="","",'Formulario PPGR1'!#REF!)</f>
        <v/>
      </c>
      <c r="E860" s="477" t="str">
        <f>IF(Tabla1[[#This Row],[Código_Actividad]]="","",'Formulario PPGR1'!#REF!)</f>
        <v/>
      </c>
      <c r="F860" s="477" t="str">
        <f>IF(Tabla1[[#This Row],[Código_Actividad]]="","",'Formulario PPGR1'!#REF!)</f>
        <v/>
      </c>
      <c r="G860" s="386"/>
      <c r="H860" s="418" t="str">
        <f>IFERROR(VLOOKUP(Tabla1[[#This Row],[Código_Actividad]],'Formulario PPGR2'!$H$7:$I$1048576,2,FALSE),"")</f>
        <v/>
      </c>
      <c r="I860" s="453" t="str">
        <f>IFERROR(VLOOKUP([19]!Tabla1[[#This Row],[Código_Actividad]],[19]!Tabla2[[Código]:[Total de Acciones ]],15,FALSE),"")</f>
        <v/>
      </c>
      <c r="J860" s="388"/>
      <c r="K860" s="451" t="str">
        <f>IFERROR(VLOOKUP($J860,[19]LSIns!$B$5:$C$45,2,FALSE),"")</f>
        <v/>
      </c>
      <c r="L860" s="543"/>
      <c r="M860" s="475" t="str">
        <f>IFERROR(VLOOKUP($L860,Insumos!$D$2:$G$518,2,FALSE),"")</f>
        <v/>
      </c>
      <c r="N860" s="545"/>
      <c r="O860" s="476" t="str">
        <f>IFERROR(VLOOKUP($L860,Insumos!$D$2:$G$518,3,FALSE),"")</f>
        <v/>
      </c>
      <c r="P860" s="476" t="e">
        <f>+Tabla1[[#This Row],[Precio Unitario]]*Tabla1[[#This Row],[Cantidad de Insumos]]</f>
        <v>#VALUE!</v>
      </c>
      <c r="Q860" s="476" t="str">
        <f>IFERROR(VLOOKUP($L860,Insumos!$D$2:$G$518,4,FALSE),"")</f>
        <v/>
      </c>
      <c r="R860" s="475"/>
    </row>
    <row r="861" spans="2:18" x14ac:dyDescent="0.25">
      <c r="B861" s="477" t="str">
        <f>IF(Tabla1[[#This Row],[Código_Actividad]]="","",CONCATENATE(Tabla1[[#This Row],[POA]],".",Tabla1[[#This Row],[SRS]],".",Tabla1[[#This Row],[AREA]],".",Tabla1[[#This Row],[TIPO]]))</f>
        <v/>
      </c>
      <c r="C861" s="477" t="str">
        <f>IF(Tabla1[[#This Row],[Código_Actividad]]="","",'Formulario PPGR1'!#REF!)</f>
        <v/>
      </c>
      <c r="D861" s="477" t="str">
        <f>IF(Tabla1[[#This Row],[Código_Actividad]]="","",'Formulario PPGR1'!#REF!)</f>
        <v/>
      </c>
      <c r="E861" s="477" t="str">
        <f>IF(Tabla1[[#This Row],[Código_Actividad]]="","",'Formulario PPGR1'!#REF!)</f>
        <v/>
      </c>
      <c r="F861" s="477" t="str">
        <f>IF(Tabla1[[#This Row],[Código_Actividad]]="","",'Formulario PPGR1'!#REF!)</f>
        <v/>
      </c>
      <c r="G861" s="386"/>
      <c r="H861" s="418" t="str">
        <f>IFERROR(VLOOKUP(Tabla1[[#This Row],[Código_Actividad]],'Formulario PPGR2'!$H$7:$I$1048576,2,FALSE),"")</f>
        <v/>
      </c>
      <c r="I861" s="453" t="str">
        <f>IFERROR(VLOOKUP([19]!Tabla1[[#This Row],[Código_Actividad]],[19]!Tabla2[[Código]:[Total de Acciones ]],15,FALSE),"")</f>
        <v/>
      </c>
      <c r="J861" s="388"/>
      <c r="K861" s="451" t="str">
        <f>IFERROR(VLOOKUP($J861,[19]LSIns!$B$5:$C$45,2,FALSE),"")</f>
        <v/>
      </c>
      <c r="L861" s="543"/>
      <c r="M861" s="475" t="str">
        <f>IFERROR(VLOOKUP($L861,Insumos!$D$2:$G$518,2,FALSE),"")</f>
        <v/>
      </c>
      <c r="N861" s="545"/>
      <c r="O861" s="476" t="str">
        <f>IFERROR(VLOOKUP($L861,Insumos!$D$2:$G$518,3,FALSE),"")</f>
        <v/>
      </c>
      <c r="P861" s="476" t="e">
        <f>+Tabla1[[#This Row],[Precio Unitario]]*Tabla1[[#This Row],[Cantidad de Insumos]]</f>
        <v>#VALUE!</v>
      </c>
      <c r="Q861" s="476" t="str">
        <f>IFERROR(VLOOKUP($L861,Insumos!$D$2:$G$518,4,FALSE),"")</f>
        <v/>
      </c>
      <c r="R861" s="475"/>
    </row>
    <row r="862" spans="2:18" x14ac:dyDescent="0.25">
      <c r="B862" s="477" t="str">
        <f>IF(Tabla1[[#This Row],[Código_Actividad]]="","",CONCATENATE(Tabla1[[#This Row],[POA]],".",Tabla1[[#This Row],[SRS]],".",Tabla1[[#This Row],[AREA]],".",Tabla1[[#This Row],[TIPO]]))</f>
        <v/>
      </c>
      <c r="C862" s="477" t="str">
        <f>IF(Tabla1[[#This Row],[Código_Actividad]]="","",'Formulario PPGR1'!#REF!)</f>
        <v/>
      </c>
      <c r="D862" s="477" t="str">
        <f>IF(Tabla1[[#This Row],[Código_Actividad]]="","",'Formulario PPGR1'!#REF!)</f>
        <v/>
      </c>
      <c r="E862" s="477" t="str">
        <f>IF(Tabla1[[#This Row],[Código_Actividad]]="","",'Formulario PPGR1'!#REF!)</f>
        <v/>
      </c>
      <c r="F862" s="477" t="str">
        <f>IF(Tabla1[[#This Row],[Código_Actividad]]="","",'Formulario PPGR1'!#REF!)</f>
        <v/>
      </c>
      <c r="G862" s="386"/>
      <c r="H862" s="418" t="str">
        <f>IFERROR(VLOOKUP(Tabla1[[#This Row],[Código_Actividad]],'Formulario PPGR2'!$H$7:$I$1048576,2,FALSE),"")</f>
        <v/>
      </c>
      <c r="I862" s="453" t="str">
        <f>IFERROR(VLOOKUP([19]!Tabla1[[#This Row],[Código_Actividad]],[19]!Tabla2[[Código]:[Total de Acciones ]],15,FALSE),"")</f>
        <v/>
      </c>
      <c r="J862" s="388"/>
      <c r="K862" s="451" t="str">
        <f>IFERROR(VLOOKUP($J862,[19]LSIns!$B$5:$C$45,2,FALSE),"")</f>
        <v/>
      </c>
      <c r="L862" s="543"/>
      <c r="M862" s="475" t="str">
        <f>IFERROR(VLOOKUP($L862,Insumos!$D$2:$G$518,2,FALSE),"")</f>
        <v/>
      </c>
      <c r="N862" s="545"/>
      <c r="O862" s="476" t="str">
        <f>IFERROR(VLOOKUP($L862,Insumos!$D$2:$G$518,3,FALSE),"")</f>
        <v/>
      </c>
      <c r="P862" s="476" t="e">
        <f>+Tabla1[[#This Row],[Precio Unitario]]*Tabla1[[#This Row],[Cantidad de Insumos]]</f>
        <v>#VALUE!</v>
      </c>
      <c r="Q862" s="476" t="str">
        <f>IFERROR(VLOOKUP($L862,Insumos!$D$2:$G$518,4,FALSE),"")</f>
        <v/>
      </c>
      <c r="R862" s="475"/>
    </row>
    <row r="863" spans="2:18" x14ac:dyDescent="0.25">
      <c r="B863" s="477" t="str">
        <f>IF(Tabla1[[#This Row],[Código_Actividad]]="","",CONCATENATE(Tabla1[[#This Row],[POA]],".",Tabla1[[#This Row],[SRS]],".",Tabla1[[#This Row],[AREA]],".",Tabla1[[#This Row],[TIPO]]))</f>
        <v/>
      </c>
      <c r="C863" s="477" t="str">
        <f>IF(Tabla1[[#This Row],[Código_Actividad]]="","",'Formulario PPGR1'!#REF!)</f>
        <v/>
      </c>
      <c r="D863" s="477" t="str">
        <f>IF(Tabla1[[#This Row],[Código_Actividad]]="","",'Formulario PPGR1'!#REF!)</f>
        <v/>
      </c>
      <c r="E863" s="477" t="str">
        <f>IF(Tabla1[[#This Row],[Código_Actividad]]="","",'Formulario PPGR1'!#REF!)</f>
        <v/>
      </c>
      <c r="F863" s="477" t="str">
        <f>IF(Tabla1[[#This Row],[Código_Actividad]]="","",'Formulario PPGR1'!#REF!)</f>
        <v/>
      </c>
      <c r="G863" s="386"/>
      <c r="H863" s="418" t="str">
        <f>IFERROR(VLOOKUP(Tabla1[[#This Row],[Código_Actividad]],'Formulario PPGR2'!$H$7:$I$1048576,2,FALSE),"")</f>
        <v/>
      </c>
      <c r="I863" s="453" t="str">
        <f>IFERROR(VLOOKUP([19]!Tabla1[[#This Row],[Código_Actividad]],[19]!Tabla2[[Código]:[Total de Acciones ]],15,FALSE),"")</f>
        <v/>
      </c>
      <c r="J863" s="388"/>
      <c r="K863" s="451" t="str">
        <f>IFERROR(VLOOKUP($J863,[19]LSIns!$B$5:$C$45,2,FALSE),"")</f>
        <v/>
      </c>
      <c r="L863" s="543"/>
      <c r="M863" s="475" t="str">
        <f>IFERROR(VLOOKUP($L863,Insumos!$D$2:$G$518,2,FALSE),"")</f>
        <v/>
      </c>
      <c r="N863" s="545"/>
      <c r="O863" s="476" t="str">
        <f>IFERROR(VLOOKUP($L863,Insumos!$D$2:$G$518,3,FALSE),"")</f>
        <v/>
      </c>
      <c r="P863" s="476" t="e">
        <f>+Tabla1[[#This Row],[Precio Unitario]]*Tabla1[[#This Row],[Cantidad de Insumos]]</f>
        <v>#VALUE!</v>
      </c>
      <c r="Q863" s="476" t="str">
        <f>IFERROR(VLOOKUP($L863,Insumos!$D$2:$G$518,4,FALSE),"")</f>
        <v/>
      </c>
      <c r="R863" s="475"/>
    </row>
    <row r="864" spans="2:18" x14ac:dyDescent="0.25">
      <c r="B864" s="477" t="str">
        <f>IF(Tabla1[[#This Row],[Código_Actividad]]="","",CONCATENATE(Tabla1[[#This Row],[POA]],".",Tabla1[[#This Row],[SRS]],".",Tabla1[[#This Row],[AREA]],".",Tabla1[[#This Row],[TIPO]]))</f>
        <v/>
      </c>
      <c r="C864" s="477" t="str">
        <f>IF(Tabla1[[#This Row],[Código_Actividad]]="","",'Formulario PPGR1'!#REF!)</f>
        <v/>
      </c>
      <c r="D864" s="477" t="str">
        <f>IF(Tabla1[[#This Row],[Código_Actividad]]="","",'Formulario PPGR1'!#REF!)</f>
        <v/>
      </c>
      <c r="E864" s="477" t="str">
        <f>IF(Tabla1[[#This Row],[Código_Actividad]]="","",'Formulario PPGR1'!#REF!)</f>
        <v/>
      </c>
      <c r="F864" s="477" t="str">
        <f>IF(Tabla1[[#This Row],[Código_Actividad]]="","",'Formulario PPGR1'!#REF!)</f>
        <v/>
      </c>
      <c r="G864" s="386"/>
      <c r="H864" s="418" t="str">
        <f>IFERROR(VLOOKUP(Tabla1[[#This Row],[Código_Actividad]],'Formulario PPGR2'!$H$7:$I$1048576,2,FALSE),"")</f>
        <v/>
      </c>
      <c r="I864" s="453" t="str">
        <f>IFERROR(VLOOKUP([19]!Tabla1[[#This Row],[Código_Actividad]],[19]!Tabla2[[Código]:[Total de Acciones ]],15,FALSE),"")</f>
        <v/>
      </c>
      <c r="J864" s="388"/>
      <c r="K864" s="451" t="str">
        <f>IFERROR(VLOOKUP($J864,[19]LSIns!$B$5:$C$45,2,FALSE),"")</f>
        <v/>
      </c>
      <c r="L864" s="543"/>
      <c r="M864" s="475" t="str">
        <f>IFERROR(VLOOKUP($L864,Insumos!$D$2:$G$518,2,FALSE),"")</f>
        <v/>
      </c>
      <c r="N864" s="545"/>
      <c r="O864" s="476" t="str">
        <f>IFERROR(VLOOKUP($L864,Insumos!$D$2:$G$518,3,FALSE),"")</f>
        <v/>
      </c>
      <c r="P864" s="476" t="e">
        <f>+Tabla1[[#This Row],[Precio Unitario]]*Tabla1[[#This Row],[Cantidad de Insumos]]</f>
        <v>#VALUE!</v>
      </c>
      <c r="Q864" s="476" t="str">
        <f>IFERROR(VLOOKUP($L864,Insumos!$D$2:$G$518,4,FALSE),"")</f>
        <v/>
      </c>
      <c r="R864" s="475"/>
    </row>
    <row r="865" spans="2:18" x14ac:dyDescent="0.25">
      <c r="B865" s="477" t="str">
        <f>IF(Tabla1[[#This Row],[Código_Actividad]]="","",CONCATENATE(Tabla1[[#This Row],[POA]],".",Tabla1[[#This Row],[SRS]],".",Tabla1[[#This Row],[AREA]],".",Tabla1[[#This Row],[TIPO]]))</f>
        <v/>
      </c>
      <c r="C865" s="477" t="str">
        <f>IF(Tabla1[[#This Row],[Código_Actividad]]="","",'Formulario PPGR1'!#REF!)</f>
        <v/>
      </c>
      <c r="D865" s="477" t="str">
        <f>IF(Tabla1[[#This Row],[Código_Actividad]]="","",'Formulario PPGR1'!#REF!)</f>
        <v/>
      </c>
      <c r="E865" s="477" t="str">
        <f>IF(Tabla1[[#This Row],[Código_Actividad]]="","",'Formulario PPGR1'!#REF!)</f>
        <v/>
      </c>
      <c r="F865" s="477" t="str">
        <f>IF(Tabla1[[#This Row],[Código_Actividad]]="","",'Formulario PPGR1'!#REF!)</f>
        <v/>
      </c>
      <c r="G865" s="386"/>
      <c r="H865" s="418" t="str">
        <f>IFERROR(VLOOKUP(Tabla1[[#This Row],[Código_Actividad]],'Formulario PPGR2'!$H$7:$I$1048576,2,FALSE),"")</f>
        <v/>
      </c>
      <c r="I865" s="453" t="str">
        <f>IFERROR(VLOOKUP([19]!Tabla1[[#This Row],[Código_Actividad]],[19]!Tabla2[[Código]:[Total de Acciones ]],15,FALSE),"")</f>
        <v/>
      </c>
      <c r="J865" s="388"/>
      <c r="K865" s="451" t="str">
        <f>IFERROR(VLOOKUP($J865,[19]LSIns!$B$5:$C$45,2,FALSE),"")</f>
        <v/>
      </c>
      <c r="L865" s="543"/>
      <c r="M865" s="475" t="str">
        <f>IFERROR(VLOOKUP($L865,Insumos!$D$2:$G$518,2,FALSE),"")</f>
        <v/>
      </c>
      <c r="N865" s="545"/>
      <c r="O865" s="476" t="str">
        <f>IFERROR(VLOOKUP($L865,Insumos!$D$2:$G$518,3,FALSE),"")</f>
        <v/>
      </c>
      <c r="P865" s="476" t="e">
        <f>+Tabla1[[#This Row],[Precio Unitario]]*Tabla1[[#This Row],[Cantidad de Insumos]]</f>
        <v>#VALUE!</v>
      </c>
      <c r="Q865" s="476" t="str">
        <f>IFERROR(VLOOKUP($L865,Insumos!$D$2:$G$518,4,FALSE),"")</f>
        <v/>
      </c>
      <c r="R865" s="475"/>
    </row>
    <row r="866" spans="2:18" x14ac:dyDescent="0.25">
      <c r="B866" s="477" t="str">
        <f>IF(Tabla1[[#This Row],[Código_Actividad]]="","",CONCATENATE(Tabla1[[#This Row],[POA]],".",Tabla1[[#This Row],[SRS]],".",Tabla1[[#This Row],[AREA]],".",Tabla1[[#This Row],[TIPO]]))</f>
        <v/>
      </c>
      <c r="C866" s="477" t="str">
        <f>IF(Tabla1[[#This Row],[Código_Actividad]]="","",'Formulario PPGR1'!#REF!)</f>
        <v/>
      </c>
      <c r="D866" s="477" t="str">
        <f>IF(Tabla1[[#This Row],[Código_Actividad]]="","",'Formulario PPGR1'!#REF!)</f>
        <v/>
      </c>
      <c r="E866" s="477" t="str">
        <f>IF(Tabla1[[#This Row],[Código_Actividad]]="","",'Formulario PPGR1'!#REF!)</f>
        <v/>
      </c>
      <c r="F866" s="477" t="str">
        <f>IF(Tabla1[[#This Row],[Código_Actividad]]="","",'Formulario PPGR1'!#REF!)</f>
        <v/>
      </c>
      <c r="G866" s="386"/>
      <c r="H866" s="418" t="str">
        <f>IFERROR(VLOOKUP(Tabla1[[#This Row],[Código_Actividad]],'Formulario PPGR2'!$H$7:$I$1048576,2,FALSE),"")</f>
        <v/>
      </c>
      <c r="I866" s="453" t="str">
        <f>IFERROR(VLOOKUP([19]!Tabla1[[#This Row],[Código_Actividad]],[19]!Tabla2[[Código]:[Total de Acciones ]],15,FALSE),"")</f>
        <v/>
      </c>
      <c r="J866" s="388"/>
      <c r="K866" s="451" t="str">
        <f>IFERROR(VLOOKUP($J866,[19]LSIns!$B$5:$C$45,2,FALSE),"")</f>
        <v/>
      </c>
      <c r="L866" s="543"/>
      <c r="M866" s="475" t="str">
        <f>IFERROR(VLOOKUP($L866,Insumos!$D$2:$G$518,2,FALSE),"")</f>
        <v/>
      </c>
      <c r="N866" s="545"/>
      <c r="O866" s="476" t="str">
        <f>IFERROR(VLOOKUP($L866,Insumos!$D$2:$G$518,3,FALSE),"")</f>
        <v/>
      </c>
      <c r="P866" s="476" t="e">
        <f>+Tabla1[[#This Row],[Precio Unitario]]*Tabla1[[#This Row],[Cantidad de Insumos]]</f>
        <v>#VALUE!</v>
      </c>
      <c r="Q866" s="476" t="str">
        <f>IFERROR(VLOOKUP($L866,Insumos!$D$2:$G$518,4,FALSE),"")</f>
        <v/>
      </c>
      <c r="R866" s="475"/>
    </row>
    <row r="867" spans="2:18" x14ac:dyDescent="0.25">
      <c r="B867" s="477" t="str">
        <f>IF(Tabla1[[#This Row],[Código_Actividad]]="","",CONCATENATE(Tabla1[[#This Row],[POA]],".",Tabla1[[#This Row],[SRS]],".",Tabla1[[#This Row],[AREA]],".",Tabla1[[#This Row],[TIPO]]))</f>
        <v/>
      </c>
      <c r="C867" s="477" t="str">
        <f>IF(Tabla1[[#This Row],[Código_Actividad]]="","",'Formulario PPGR1'!#REF!)</f>
        <v/>
      </c>
      <c r="D867" s="477" t="str">
        <f>IF(Tabla1[[#This Row],[Código_Actividad]]="","",'Formulario PPGR1'!#REF!)</f>
        <v/>
      </c>
      <c r="E867" s="477" t="str">
        <f>IF(Tabla1[[#This Row],[Código_Actividad]]="","",'Formulario PPGR1'!#REF!)</f>
        <v/>
      </c>
      <c r="F867" s="477" t="str">
        <f>IF(Tabla1[[#This Row],[Código_Actividad]]="","",'Formulario PPGR1'!#REF!)</f>
        <v/>
      </c>
      <c r="G867" s="386"/>
      <c r="H867" s="418" t="str">
        <f>IFERROR(VLOOKUP(Tabla1[[#This Row],[Código_Actividad]],'Formulario PPGR2'!$H$7:$I$1048576,2,FALSE),"")</f>
        <v/>
      </c>
      <c r="I867" s="453" t="str">
        <f>IFERROR(VLOOKUP([19]!Tabla1[[#This Row],[Código_Actividad]],[19]!Tabla2[[Código]:[Total de Acciones ]],15,FALSE),"")</f>
        <v/>
      </c>
      <c r="J867" s="388"/>
      <c r="K867" s="451" t="str">
        <f>IFERROR(VLOOKUP($J867,[19]LSIns!$B$5:$C$45,2,FALSE),"")</f>
        <v/>
      </c>
      <c r="L867" s="543"/>
      <c r="M867" s="475" t="str">
        <f>IFERROR(VLOOKUP($L867,Insumos!$D$2:$G$518,2,FALSE),"")</f>
        <v/>
      </c>
      <c r="N867" s="545"/>
      <c r="O867" s="476" t="str">
        <f>IFERROR(VLOOKUP($L867,Insumos!$D$2:$G$518,3,FALSE),"")</f>
        <v/>
      </c>
      <c r="P867" s="476" t="e">
        <f>+Tabla1[[#This Row],[Precio Unitario]]*Tabla1[[#This Row],[Cantidad de Insumos]]</f>
        <v>#VALUE!</v>
      </c>
      <c r="Q867" s="476" t="str">
        <f>IFERROR(VLOOKUP($L867,Insumos!$D$2:$G$518,4,FALSE),"")</f>
        <v/>
      </c>
      <c r="R867" s="475"/>
    </row>
    <row r="868" spans="2:18" x14ac:dyDescent="0.25">
      <c r="B868" s="477" t="str">
        <f>IF(Tabla1[[#This Row],[Código_Actividad]]="","",CONCATENATE(Tabla1[[#This Row],[POA]],".",Tabla1[[#This Row],[SRS]],".",Tabla1[[#This Row],[AREA]],".",Tabla1[[#This Row],[TIPO]]))</f>
        <v/>
      </c>
      <c r="C868" s="477" t="str">
        <f>IF(Tabla1[[#This Row],[Código_Actividad]]="","",'Formulario PPGR1'!#REF!)</f>
        <v/>
      </c>
      <c r="D868" s="477" t="str">
        <f>IF(Tabla1[[#This Row],[Código_Actividad]]="","",'Formulario PPGR1'!#REF!)</f>
        <v/>
      </c>
      <c r="E868" s="477" t="str">
        <f>IF(Tabla1[[#This Row],[Código_Actividad]]="","",'Formulario PPGR1'!#REF!)</f>
        <v/>
      </c>
      <c r="F868" s="477" t="str">
        <f>IF(Tabla1[[#This Row],[Código_Actividad]]="","",'Formulario PPGR1'!#REF!)</f>
        <v/>
      </c>
      <c r="G868" s="386"/>
      <c r="H868" s="418" t="str">
        <f>IFERROR(VLOOKUP(Tabla1[[#This Row],[Código_Actividad]],'Formulario PPGR2'!$H$7:$I$1048576,2,FALSE),"")</f>
        <v/>
      </c>
      <c r="I868" s="453" t="str">
        <f>IFERROR(VLOOKUP([19]!Tabla1[[#This Row],[Código_Actividad]],[19]!Tabla2[[Código]:[Total de Acciones ]],15,FALSE),"")</f>
        <v/>
      </c>
      <c r="J868" s="388"/>
      <c r="K868" s="451" t="str">
        <f>IFERROR(VLOOKUP($J868,[19]LSIns!$B$5:$C$45,2,FALSE),"")</f>
        <v/>
      </c>
      <c r="L868" s="543"/>
      <c r="M868" s="475" t="str">
        <f>IFERROR(VLOOKUP($L868,Insumos!$D$2:$G$518,2,FALSE),"")</f>
        <v/>
      </c>
      <c r="N868" s="545"/>
      <c r="O868" s="476" t="str">
        <f>IFERROR(VLOOKUP($L868,Insumos!$D$2:$G$518,3,FALSE),"")</f>
        <v/>
      </c>
      <c r="P868" s="476" t="e">
        <f>+Tabla1[[#This Row],[Precio Unitario]]*Tabla1[[#This Row],[Cantidad de Insumos]]</f>
        <v>#VALUE!</v>
      </c>
      <c r="Q868" s="476" t="str">
        <f>IFERROR(VLOOKUP($L868,Insumos!$D$2:$G$518,4,FALSE),"")</f>
        <v/>
      </c>
      <c r="R868" s="475"/>
    </row>
    <row r="869" spans="2:18" x14ac:dyDescent="0.25">
      <c r="B869" s="477" t="str">
        <f>IF(Tabla1[[#This Row],[Código_Actividad]]="","",CONCATENATE(Tabla1[[#This Row],[POA]],".",Tabla1[[#This Row],[SRS]],".",Tabla1[[#This Row],[AREA]],".",Tabla1[[#This Row],[TIPO]]))</f>
        <v/>
      </c>
      <c r="C869" s="477" t="str">
        <f>IF(Tabla1[[#This Row],[Código_Actividad]]="","",'Formulario PPGR1'!#REF!)</f>
        <v/>
      </c>
      <c r="D869" s="477" t="str">
        <f>IF(Tabla1[[#This Row],[Código_Actividad]]="","",'Formulario PPGR1'!#REF!)</f>
        <v/>
      </c>
      <c r="E869" s="477" t="str">
        <f>IF(Tabla1[[#This Row],[Código_Actividad]]="","",'Formulario PPGR1'!#REF!)</f>
        <v/>
      </c>
      <c r="F869" s="477" t="str">
        <f>IF(Tabla1[[#This Row],[Código_Actividad]]="","",'Formulario PPGR1'!#REF!)</f>
        <v/>
      </c>
      <c r="G869" s="386"/>
      <c r="H869" s="418" t="str">
        <f>IFERROR(VLOOKUP(Tabla1[[#This Row],[Código_Actividad]],'Formulario PPGR2'!$H$7:$I$1048576,2,FALSE),"")</f>
        <v/>
      </c>
      <c r="I869" s="453" t="str">
        <f>IFERROR(VLOOKUP([19]!Tabla1[[#This Row],[Código_Actividad]],[19]!Tabla2[[Código]:[Total de Acciones ]],15,FALSE),"")</f>
        <v/>
      </c>
      <c r="J869" s="388"/>
      <c r="K869" s="451" t="str">
        <f>IFERROR(VLOOKUP($J869,[19]LSIns!$B$5:$C$45,2,FALSE),"")</f>
        <v/>
      </c>
      <c r="L869" s="543"/>
      <c r="M869" s="475" t="str">
        <f>IFERROR(VLOOKUP($L869,Insumos!$D$2:$G$518,2,FALSE),"")</f>
        <v/>
      </c>
      <c r="N869" s="545"/>
      <c r="O869" s="476" t="str">
        <f>IFERROR(VLOOKUP($L869,Insumos!$D$2:$G$518,3,FALSE),"")</f>
        <v/>
      </c>
      <c r="P869" s="476" t="e">
        <f>+Tabla1[[#This Row],[Precio Unitario]]*Tabla1[[#This Row],[Cantidad de Insumos]]</f>
        <v>#VALUE!</v>
      </c>
      <c r="Q869" s="476" t="str">
        <f>IFERROR(VLOOKUP($L869,Insumos!$D$2:$G$518,4,FALSE),"")</f>
        <v/>
      </c>
      <c r="R869" s="475"/>
    </row>
    <row r="870" spans="2:18" x14ac:dyDescent="0.25">
      <c r="B870" s="477" t="str">
        <f>IF(Tabla1[[#This Row],[Código_Actividad]]="","",CONCATENATE(Tabla1[[#This Row],[POA]],".",Tabla1[[#This Row],[SRS]],".",Tabla1[[#This Row],[AREA]],".",Tabla1[[#This Row],[TIPO]]))</f>
        <v/>
      </c>
      <c r="C870" s="477" t="str">
        <f>IF(Tabla1[[#This Row],[Código_Actividad]]="","",'Formulario PPGR1'!#REF!)</f>
        <v/>
      </c>
      <c r="D870" s="477" t="str">
        <f>IF(Tabla1[[#This Row],[Código_Actividad]]="","",'Formulario PPGR1'!#REF!)</f>
        <v/>
      </c>
      <c r="E870" s="477" t="str">
        <f>IF(Tabla1[[#This Row],[Código_Actividad]]="","",'Formulario PPGR1'!#REF!)</f>
        <v/>
      </c>
      <c r="F870" s="477" t="str">
        <f>IF(Tabla1[[#This Row],[Código_Actividad]]="","",'Formulario PPGR1'!#REF!)</f>
        <v/>
      </c>
      <c r="G870" s="386"/>
      <c r="H870" s="418" t="str">
        <f>IFERROR(VLOOKUP(Tabla1[[#This Row],[Código_Actividad]],'Formulario PPGR2'!$H$7:$I$1048576,2,FALSE),"")</f>
        <v/>
      </c>
      <c r="I870" s="453" t="str">
        <f>IFERROR(VLOOKUP([19]!Tabla1[[#This Row],[Código_Actividad]],[19]!Tabla2[[Código]:[Total de Acciones ]],15,FALSE),"")</f>
        <v/>
      </c>
      <c r="J870" s="388"/>
      <c r="K870" s="451" t="str">
        <f>IFERROR(VLOOKUP($J870,[19]LSIns!$B$5:$C$45,2,FALSE),"")</f>
        <v/>
      </c>
      <c r="L870" s="543"/>
      <c r="M870" s="475" t="str">
        <f>IFERROR(VLOOKUP($L870,Insumos!$D$2:$G$518,2,FALSE),"")</f>
        <v/>
      </c>
      <c r="N870" s="545"/>
      <c r="O870" s="476" t="str">
        <f>IFERROR(VLOOKUP($L870,Insumos!$D$2:$G$518,3,FALSE),"")</f>
        <v/>
      </c>
      <c r="P870" s="476" t="e">
        <f>+Tabla1[[#This Row],[Precio Unitario]]*Tabla1[[#This Row],[Cantidad de Insumos]]</f>
        <v>#VALUE!</v>
      </c>
      <c r="Q870" s="476" t="str">
        <f>IFERROR(VLOOKUP($L870,Insumos!$D$2:$G$518,4,FALSE),"")</f>
        <v/>
      </c>
      <c r="R870" s="475"/>
    </row>
    <row r="871" spans="2:18" x14ac:dyDescent="0.25">
      <c r="B871" s="477" t="str">
        <f>IF(Tabla1[[#This Row],[Código_Actividad]]="","",CONCATENATE(Tabla1[[#This Row],[POA]],".",Tabla1[[#This Row],[SRS]],".",Tabla1[[#This Row],[AREA]],".",Tabla1[[#This Row],[TIPO]]))</f>
        <v/>
      </c>
      <c r="C871" s="477" t="str">
        <f>IF(Tabla1[[#This Row],[Código_Actividad]]="","",'Formulario PPGR1'!#REF!)</f>
        <v/>
      </c>
      <c r="D871" s="477" t="str">
        <f>IF(Tabla1[[#This Row],[Código_Actividad]]="","",'Formulario PPGR1'!#REF!)</f>
        <v/>
      </c>
      <c r="E871" s="477" t="str">
        <f>IF(Tabla1[[#This Row],[Código_Actividad]]="","",'Formulario PPGR1'!#REF!)</f>
        <v/>
      </c>
      <c r="F871" s="477" t="str">
        <f>IF(Tabla1[[#This Row],[Código_Actividad]]="","",'Formulario PPGR1'!#REF!)</f>
        <v/>
      </c>
      <c r="G871" s="386"/>
      <c r="H871" s="418" t="str">
        <f>IFERROR(VLOOKUP(Tabla1[[#This Row],[Código_Actividad]],'Formulario PPGR2'!$H$7:$I$1048576,2,FALSE),"")</f>
        <v/>
      </c>
      <c r="I871" s="453" t="str">
        <f>IFERROR(VLOOKUP([19]!Tabla1[[#This Row],[Código_Actividad]],[19]!Tabla2[[Código]:[Total de Acciones ]],15,FALSE),"")</f>
        <v/>
      </c>
      <c r="J871" s="388"/>
      <c r="K871" s="451" t="str">
        <f>IFERROR(VLOOKUP($J871,[19]LSIns!$B$5:$C$45,2,FALSE),"")</f>
        <v/>
      </c>
      <c r="L871" s="543"/>
      <c r="M871" s="475" t="str">
        <f>IFERROR(VLOOKUP($L871,Insumos!$D$2:$G$518,2,FALSE),"")</f>
        <v/>
      </c>
      <c r="N871" s="545"/>
      <c r="O871" s="476" t="str">
        <f>IFERROR(VLOOKUP($L871,Insumos!$D$2:$G$518,3,FALSE),"")</f>
        <v/>
      </c>
      <c r="P871" s="476" t="e">
        <f>+Tabla1[[#This Row],[Precio Unitario]]*Tabla1[[#This Row],[Cantidad de Insumos]]</f>
        <v>#VALUE!</v>
      </c>
      <c r="Q871" s="476" t="str">
        <f>IFERROR(VLOOKUP($L871,Insumos!$D$2:$G$518,4,FALSE),"")</f>
        <v/>
      </c>
      <c r="R871" s="475"/>
    </row>
    <row r="872" spans="2:18" x14ac:dyDescent="0.25">
      <c r="B872" s="477" t="str">
        <f>IF(Tabla1[[#This Row],[Código_Actividad]]="","",CONCATENATE(Tabla1[[#This Row],[POA]],".",Tabla1[[#This Row],[SRS]],".",Tabla1[[#This Row],[AREA]],".",Tabla1[[#This Row],[TIPO]]))</f>
        <v/>
      </c>
      <c r="C872" s="477" t="str">
        <f>IF(Tabla1[[#This Row],[Código_Actividad]]="","",'Formulario PPGR1'!#REF!)</f>
        <v/>
      </c>
      <c r="D872" s="477" t="str">
        <f>IF(Tabla1[[#This Row],[Código_Actividad]]="","",'Formulario PPGR1'!#REF!)</f>
        <v/>
      </c>
      <c r="E872" s="477" t="str">
        <f>IF(Tabla1[[#This Row],[Código_Actividad]]="","",'Formulario PPGR1'!#REF!)</f>
        <v/>
      </c>
      <c r="F872" s="477" t="str">
        <f>IF(Tabla1[[#This Row],[Código_Actividad]]="","",'Formulario PPGR1'!#REF!)</f>
        <v/>
      </c>
      <c r="G872" s="386"/>
      <c r="H872" s="418" t="str">
        <f>IFERROR(VLOOKUP(Tabla1[[#This Row],[Código_Actividad]],'Formulario PPGR2'!$H$7:$I$1048576,2,FALSE),"")</f>
        <v/>
      </c>
      <c r="I872" s="453" t="str">
        <f>IFERROR(VLOOKUP([19]!Tabla1[[#This Row],[Código_Actividad]],[19]!Tabla2[[Código]:[Total de Acciones ]],15,FALSE),"")</f>
        <v/>
      </c>
      <c r="J872" s="388"/>
      <c r="K872" s="451" t="str">
        <f>IFERROR(VLOOKUP($J872,[19]LSIns!$B$5:$C$45,2,FALSE),"")</f>
        <v/>
      </c>
      <c r="L872" s="543"/>
      <c r="M872" s="475" t="str">
        <f>IFERROR(VLOOKUP($L872,Insumos!$D$2:$G$518,2,FALSE),"")</f>
        <v/>
      </c>
      <c r="N872" s="545"/>
      <c r="O872" s="476" t="str">
        <f>IFERROR(VLOOKUP($L872,Insumos!$D$2:$G$518,3,FALSE),"")</f>
        <v/>
      </c>
      <c r="P872" s="476" t="e">
        <f>+Tabla1[[#This Row],[Precio Unitario]]*Tabla1[[#This Row],[Cantidad de Insumos]]</f>
        <v>#VALUE!</v>
      </c>
      <c r="Q872" s="476" t="str">
        <f>IFERROR(VLOOKUP($L872,Insumos!$D$2:$G$518,4,FALSE),"")</f>
        <v/>
      </c>
      <c r="R872" s="475"/>
    </row>
    <row r="873" spans="2:18" x14ac:dyDescent="0.25">
      <c r="B873" s="477" t="str">
        <f>IF(Tabla1[[#This Row],[Código_Actividad]]="","",CONCATENATE(Tabla1[[#This Row],[POA]],".",Tabla1[[#This Row],[SRS]],".",Tabla1[[#This Row],[AREA]],".",Tabla1[[#This Row],[TIPO]]))</f>
        <v/>
      </c>
      <c r="C873" s="477" t="str">
        <f>IF(Tabla1[[#This Row],[Código_Actividad]]="","",'Formulario PPGR1'!#REF!)</f>
        <v/>
      </c>
      <c r="D873" s="477" t="str">
        <f>IF(Tabla1[[#This Row],[Código_Actividad]]="","",'Formulario PPGR1'!#REF!)</f>
        <v/>
      </c>
      <c r="E873" s="477" t="str">
        <f>IF(Tabla1[[#This Row],[Código_Actividad]]="","",'Formulario PPGR1'!#REF!)</f>
        <v/>
      </c>
      <c r="F873" s="477" t="str">
        <f>IF(Tabla1[[#This Row],[Código_Actividad]]="","",'Formulario PPGR1'!#REF!)</f>
        <v/>
      </c>
      <c r="G873" s="386"/>
      <c r="H873" s="418" t="str">
        <f>IFERROR(VLOOKUP(Tabla1[[#This Row],[Código_Actividad]],'Formulario PPGR2'!$H$7:$I$1048576,2,FALSE),"")</f>
        <v/>
      </c>
      <c r="I873" s="453" t="str">
        <f>IFERROR(VLOOKUP([19]!Tabla1[[#This Row],[Código_Actividad]],[19]!Tabla2[[Código]:[Total de Acciones ]],15,FALSE),"")</f>
        <v/>
      </c>
      <c r="J873" s="388"/>
      <c r="K873" s="451" t="str">
        <f>IFERROR(VLOOKUP($J873,[19]LSIns!$B$5:$C$45,2,FALSE),"")</f>
        <v/>
      </c>
      <c r="L873" s="543"/>
      <c r="M873" s="475" t="str">
        <f>IFERROR(VLOOKUP($L873,Insumos!$D$2:$G$518,2,FALSE),"")</f>
        <v/>
      </c>
      <c r="N873" s="545"/>
      <c r="O873" s="476" t="str">
        <f>IFERROR(VLOOKUP($L873,Insumos!$D$2:$G$518,3,FALSE),"")</f>
        <v/>
      </c>
      <c r="P873" s="476" t="e">
        <f>+Tabla1[[#This Row],[Precio Unitario]]*Tabla1[[#This Row],[Cantidad de Insumos]]</f>
        <v>#VALUE!</v>
      </c>
      <c r="Q873" s="476" t="str">
        <f>IFERROR(VLOOKUP($L873,Insumos!$D$2:$G$518,4,FALSE),"")</f>
        <v/>
      </c>
      <c r="R873" s="475"/>
    </row>
    <row r="874" spans="2:18" x14ac:dyDescent="0.25">
      <c r="B874" s="477" t="str">
        <f>IF(Tabla1[[#This Row],[Código_Actividad]]="","",CONCATENATE(Tabla1[[#This Row],[POA]],".",Tabla1[[#This Row],[SRS]],".",Tabla1[[#This Row],[AREA]],".",Tabla1[[#This Row],[TIPO]]))</f>
        <v/>
      </c>
      <c r="C874" s="477" t="str">
        <f>IF(Tabla1[[#This Row],[Código_Actividad]]="","",'Formulario PPGR1'!#REF!)</f>
        <v/>
      </c>
      <c r="D874" s="477" t="str">
        <f>IF(Tabla1[[#This Row],[Código_Actividad]]="","",'Formulario PPGR1'!#REF!)</f>
        <v/>
      </c>
      <c r="E874" s="477" t="str">
        <f>IF(Tabla1[[#This Row],[Código_Actividad]]="","",'Formulario PPGR1'!#REF!)</f>
        <v/>
      </c>
      <c r="F874" s="477" t="str">
        <f>IF(Tabla1[[#This Row],[Código_Actividad]]="","",'Formulario PPGR1'!#REF!)</f>
        <v/>
      </c>
      <c r="G874" s="386"/>
      <c r="H874" s="418" t="str">
        <f>IFERROR(VLOOKUP(Tabla1[[#This Row],[Código_Actividad]],'Formulario PPGR2'!$H$7:$I$1048576,2,FALSE),"")</f>
        <v/>
      </c>
      <c r="I874" s="453" t="str">
        <f>IFERROR(VLOOKUP([19]!Tabla1[[#This Row],[Código_Actividad]],[19]!Tabla2[[Código]:[Total de Acciones ]],15,FALSE),"")</f>
        <v/>
      </c>
      <c r="J874" s="388"/>
      <c r="K874" s="451" t="str">
        <f>IFERROR(VLOOKUP($J874,[19]LSIns!$B$5:$C$45,2,FALSE),"")</f>
        <v/>
      </c>
      <c r="L874" s="543"/>
      <c r="M874" s="475" t="str">
        <f>IFERROR(VLOOKUP($L874,Insumos!$D$2:$G$518,2,FALSE),"")</f>
        <v/>
      </c>
      <c r="N874" s="545"/>
      <c r="O874" s="476" t="str">
        <f>IFERROR(VLOOKUP($L874,Insumos!$D$2:$G$518,3,FALSE),"")</f>
        <v/>
      </c>
      <c r="P874" s="476" t="e">
        <f>+Tabla1[[#This Row],[Precio Unitario]]*Tabla1[[#This Row],[Cantidad de Insumos]]</f>
        <v>#VALUE!</v>
      </c>
      <c r="Q874" s="476" t="str">
        <f>IFERROR(VLOOKUP($L874,Insumos!$D$2:$G$518,4,FALSE),"")</f>
        <v/>
      </c>
      <c r="R874" s="475"/>
    </row>
    <row r="875" spans="2:18" x14ac:dyDescent="0.25">
      <c r="B875" s="477" t="str">
        <f>IF(Tabla1[[#This Row],[Código_Actividad]]="","",CONCATENATE(Tabla1[[#This Row],[POA]],".",Tabla1[[#This Row],[SRS]],".",Tabla1[[#This Row],[AREA]],".",Tabla1[[#This Row],[TIPO]]))</f>
        <v/>
      </c>
      <c r="C875" s="477" t="str">
        <f>IF(Tabla1[[#This Row],[Código_Actividad]]="","",'Formulario PPGR1'!#REF!)</f>
        <v/>
      </c>
      <c r="D875" s="477" t="str">
        <f>IF(Tabla1[[#This Row],[Código_Actividad]]="","",'Formulario PPGR1'!#REF!)</f>
        <v/>
      </c>
      <c r="E875" s="477" t="str">
        <f>IF(Tabla1[[#This Row],[Código_Actividad]]="","",'Formulario PPGR1'!#REF!)</f>
        <v/>
      </c>
      <c r="F875" s="477" t="str">
        <f>IF(Tabla1[[#This Row],[Código_Actividad]]="","",'Formulario PPGR1'!#REF!)</f>
        <v/>
      </c>
      <c r="G875" s="386"/>
      <c r="H875" s="418" t="str">
        <f>IFERROR(VLOOKUP(Tabla1[[#This Row],[Código_Actividad]],'Formulario PPGR2'!$H$7:$I$1048576,2,FALSE),"")</f>
        <v/>
      </c>
      <c r="I875" s="453" t="str">
        <f>IFERROR(VLOOKUP([19]!Tabla1[[#This Row],[Código_Actividad]],[19]!Tabla2[[Código]:[Total de Acciones ]],15,FALSE),"")</f>
        <v/>
      </c>
      <c r="J875" s="388"/>
      <c r="K875" s="451" t="str">
        <f>IFERROR(VLOOKUP($J875,[19]LSIns!$B$5:$C$45,2,FALSE),"")</f>
        <v/>
      </c>
      <c r="L875" s="543"/>
      <c r="M875" s="475" t="str">
        <f>IFERROR(VLOOKUP($L875,Insumos!$D$2:$G$518,2,FALSE),"")</f>
        <v/>
      </c>
      <c r="N875" s="545"/>
      <c r="O875" s="476" t="str">
        <f>IFERROR(VLOOKUP($L875,Insumos!$D$2:$G$518,3,FALSE),"")</f>
        <v/>
      </c>
      <c r="P875" s="476" t="e">
        <f>+Tabla1[[#This Row],[Precio Unitario]]*Tabla1[[#This Row],[Cantidad de Insumos]]</f>
        <v>#VALUE!</v>
      </c>
      <c r="Q875" s="476" t="str">
        <f>IFERROR(VLOOKUP($L875,Insumos!$D$2:$G$518,4,FALSE),"")</f>
        <v/>
      </c>
      <c r="R875" s="475"/>
    </row>
    <row r="876" spans="2:18" x14ac:dyDescent="0.25">
      <c r="B876" s="477" t="str">
        <f>IF(Tabla1[[#This Row],[Código_Actividad]]="","",CONCATENATE(Tabla1[[#This Row],[POA]],".",Tabla1[[#This Row],[SRS]],".",Tabla1[[#This Row],[AREA]],".",Tabla1[[#This Row],[TIPO]]))</f>
        <v/>
      </c>
      <c r="C876" s="477" t="str">
        <f>IF(Tabla1[[#This Row],[Código_Actividad]]="","",'Formulario PPGR1'!#REF!)</f>
        <v/>
      </c>
      <c r="D876" s="477" t="str">
        <f>IF(Tabla1[[#This Row],[Código_Actividad]]="","",'Formulario PPGR1'!#REF!)</f>
        <v/>
      </c>
      <c r="E876" s="477" t="str">
        <f>IF(Tabla1[[#This Row],[Código_Actividad]]="","",'Formulario PPGR1'!#REF!)</f>
        <v/>
      </c>
      <c r="F876" s="477" t="str">
        <f>IF(Tabla1[[#This Row],[Código_Actividad]]="","",'Formulario PPGR1'!#REF!)</f>
        <v/>
      </c>
      <c r="G876" s="386"/>
      <c r="H876" s="418" t="str">
        <f>IFERROR(VLOOKUP(Tabla1[[#This Row],[Código_Actividad]],'Formulario PPGR2'!$H$7:$I$1048576,2,FALSE),"")</f>
        <v/>
      </c>
      <c r="I876" s="453" t="str">
        <f>IFERROR(VLOOKUP([19]!Tabla1[[#This Row],[Código_Actividad]],[19]!Tabla2[[Código]:[Total de Acciones ]],15,FALSE),"")</f>
        <v/>
      </c>
      <c r="J876" s="388"/>
      <c r="K876" s="451" t="str">
        <f>IFERROR(VLOOKUP($J876,[19]LSIns!$B$5:$C$45,2,FALSE),"")</f>
        <v/>
      </c>
      <c r="L876" s="543"/>
      <c r="M876" s="475" t="str">
        <f>IFERROR(VLOOKUP($L876,Insumos!$D$2:$G$518,2,FALSE),"")</f>
        <v/>
      </c>
      <c r="N876" s="545"/>
      <c r="O876" s="476" t="str">
        <f>IFERROR(VLOOKUP($L876,Insumos!$D$2:$G$518,3,FALSE),"")</f>
        <v/>
      </c>
      <c r="P876" s="476" t="e">
        <f>+Tabla1[[#This Row],[Precio Unitario]]*Tabla1[[#This Row],[Cantidad de Insumos]]</f>
        <v>#VALUE!</v>
      </c>
      <c r="Q876" s="476" t="str">
        <f>IFERROR(VLOOKUP($L876,Insumos!$D$2:$G$518,4,FALSE),"")</f>
        <v/>
      </c>
      <c r="R876" s="475"/>
    </row>
    <row r="877" spans="2:18" x14ac:dyDescent="0.25">
      <c r="B877" s="477" t="str">
        <f>IF(Tabla1[[#This Row],[Código_Actividad]]="","",CONCATENATE(Tabla1[[#This Row],[POA]],".",Tabla1[[#This Row],[SRS]],".",Tabla1[[#This Row],[AREA]],".",Tabla1[[#This Row],[TIPO]]))</f>
        <v/>
      </c>
      <c r="C877" s="477" t="str">
        <f>IF(Tabla1[[#This Row],[Código_Actividad]]="","",'Formulario PPGR1'!#REF!)</f>
        <v/>
      </c>
      <c r="D877" s="477" t="str">
        <f>IF(Tabla1[[#This Row],[Código_Actividad]]="","",'Formulario PPGR1'!#REF!)</f>
        <v/>
      </c>
      <c r="E877" s="477" t="str">
        <f>IF(Tabla1[[#This Row],[Código_Actividad]]="","",'Formulario PPGR1'!#REF!)</f>
        <v/>
      </c>
      <c r="F877" s="477" t="str">
        <f>IF(Tabla1[[#This Row],[Código_Actividad]]="","",'Formulario PPGR1'!#REF!)</f>
        <v/>
      </c>
      <c r="G877" s="386"/>
      <c r="H877" s="418" t="str">
        <f>IFERROR(VLOOKUP(Tabla1[[#This Row],[Código_Actividad]],'Formulario PPGR2'!$H$7:$I$1048576,2,FALSE),"")</f>
        <v/>
      </c>
      <c r="I877" s="453" t="str">
        <f>IFERROR(VLOOKUP([19]!Tabla1[[#This Row],[Código_Actividad]],[19]!Tabla2[[Código]:[Total de Acciones ]],15,FALSE),"")</f>
        <v/>
      </c>
      <c r="J877" s="388"/>
      <c r="K877" s="451" t="str">
        <f>IFERROR(VLOOKUP($J877,[19]LSIns!$B$5:$C$45,2,FALSE),"")</f>
        <v/>
      </c>
      <c r="L877" s="543"/>
      <c r="M877" s="475" t="str">
        <f>IFERROR(VLOOKUP($L877,Insumos!$D$2:$G$518,2,FALSE),"")</f>
        <v/>
      </c>
      <c r="N877" s="545"/>
      <c r="O877" s="476" t="str">
        <f>IFERROR(VLOOKUP($L877,Insumos!$D$2:$G$518,3,FALSE),"")</f>
        <v/>
      </c>
      <c r="P877" s="476" t="e">
        <f>+Tabla1[[#This Row],[Precio Unitario]]*Tabla1[[#This Row],[Cantidad de Insumos]]</f>
        <v>#VALUE!</v>
      </c>
      <c r="Q877" s="476" t="str">
        <f>IFERROR(VLOOKUP($L877,Insumos!$D$2:$G$518,4,FALSE),"")</f>
        <v/>
      </c>
      <c r="R877" s="475"/>
    </row>
    <row r="878" spans="2:18" x14ac:dyDescent="0.25">
      <c r="B878" s="477" t="str">
        <f>IF(Tabla1[[#This Row],[Código_Actividad]]="","",CONCATENATE(Tabla1[[#This Row],[POA]],".",Tabla1[[#This Row],[SRS]],".",Tabla1[[#This Row],[AREA]],".",Tabla1[[#This Row],[TIPO]]))</f>
        <v/>
      </c>
      <c r="C878" s="477" t="str">
        <f>IF(Tabla1[[#This Row],[Código_Actividad]]="","",'Formulario PPGR1'!#REF!)</f>
        <v/>
      </c>
      <c r="D878" s="477" t="str">
        <f>IF(Tabla1[[#This Row],[Código_Actividad]]="","",'Formulario PPGR1'!#REF!)</f>
        <v/>
      </c>
      <c r="E878" s="477" t="str">
        <f>IF(Tabla1[[#This Row],[Código_Actividad]]="","",'Formulario PPGR1'!#REF!)</f>
        <v/>
      </c>
      <c r="F878" s="477" t="str">
        <f>IF(Tabla1[[#This Row],[Código_Actividad]]="","",'Formulario PPGR1'!#REF!)</f>
        <v/>
      </c>
      <c r="G878" s="386"/>
      <c r="H878" s="418" t="str">
        <f>IFERROR(VLOOKUP(Tabla1[[#This Row],[Código_Actividad]],'Formulario PPGR2'!$H$7:$I$1048576,2,FALSE),"")</f>
        <v/>
      </c>
      <c r="I878" s="453" t="str">
        <f>IFERROR(VLOOKUP([19]!Tabla1[[#This Row],[Código_Actividad]],[19]!Tabla2[[Código]:[Total de Acciones ]],15,FALSE),"")</f>
        <v/>
      </c>
      <c r="J878" s="388"/>
      <c r="K878" s="451" t="str">
        <f>IFERROR(VLOOKUP($J878,[19]LSIns!$B$5:$C$45,2,FALSE),"")</f>
        <v/>
      </c>
      <c r="L878" s="543"/>
      <c r="M878" s="475" t="str">
        <f>IFERROR(VLOOKUP($L878,Insumos!$D$2:$G$518,2,FALSE),"")</f>
        <v/>
      </c>
      <c r="N878" s="545"/>
      <c r="O878" s="476" t="str">
        <f>IFERROR(VLOOKUP($L878,Insumos!$D$2:$G$518,3,FALSE),"")</f>
        <v/>
      </c>
      <c r="P878" s="476" t="e">
        <f>+Tabla1[[#This Row],[Precio Unitario]]*Tabla1[[#This Row],[Cantidad de Insumos]]</f>
        <v>#VALUE!</v>
      </c>
      <c r="Q878" s="476" t="str">
        <f>IFERROR(VLOOKUP($L878,Insumos!$D$2:$G$518,4,FALSE),"")</f>
        <v/>
      </c>
      <c r="R878" s="475"/>
    </row>
    <row r="879" spans="2:18" x14ac:dyDescent="0.25">
      <c r="B879" s="477" t="str">
        <f>IF(Tabla1[[#This Row],[Código_Actividad]]="","",CONCATENATE(Tabla1[[#This Row],[POA]],".",Tabla1[[#This Row],[SRS]],".",Tabla1[[#This Row],[AREA]],".",Tabla1[[#This Row],[TIPO]]))</f>
        <v/>
      </c>
      <c r="C879" s="477" t="str">
        <f>IF(Tabla1[[#This Row],[Código_Actividad]]="","",'Formulario PPGR1'!#REF!)</f>
        <v/>
      </c>
      <c r="D879" s="477" t="str">
        <f>IF(Tabla1[[#This Row],[Código_Actividad]]="","",'Formulario PPGR1'!#REF!)</f>
        <v/>
      </c>
      <c r="E879" s="477" t="str">
        <f>IF(Tabla1[[#This Row],[Código_Actividad]]="","",'Formulario PPGR1'!#REF!)</f>
        <v/>
      </c>
      <c r="F879" s="477" t="str">
        <f>IF(Tabla1[[#This Row],[Código_Actividad]]="","",'Formulario PPGR1'!#REF!)</f>
        <v/>
      </c>
      <c r="G879" s="386"/>
      <c r="H879" s="418" t="str">
        <f>IFERROR(VLOOKUP(Tabla1[[#This Row],[Código_Actividad]],'Formulario PPGR2'!$H$7:$I$1048576,2,FALSE),"")</f>
        <v/>
      </c>
      <c r="I879" s="453" t="str">
        <f>IFERROR(VLOOKUP([19]!Tabla1[[#This Row],[Código_Actividad]],[19]!Tabla2[[Código]:[Total de Acciones ]],15,FALSE),"")</f>
        <v/>
      </c>
      <c r="J879" s="388"/>
      <c r="K879" s="451" t="str">
        <f>IFERROR(VLOOKUP($J879,[19]LSIns!$B$5:$C$45,2,FALSE),"")</f>
        <v/>
      </c>
      <c r="L879" s="543"/>
      <c r="M879" s="475" t="str">
        <f>IFERROR(VLOOKUP($L879,Insumos!$D$2:$G$518,2,FALSE),"")</f>
        <v/>
      </c>
      <c r="N879" s="545"/>
      <c r="O879" s="476" t="str">
        <f>IFERROR(VLOOKUP($L879,Insumos!$D$2:$G$518,3,FALSE),"")</f>
        <v/>
      </c>
      <c r="P879" s="476" t="e">
        <f>+Tabla1[[#This Row],[Precio Unitario]]*Tabla1[[#This Row],[Cantidad de Insumos]]</f>
        <v>#VALUE!</v>
      </c>
      <c r="Q879" s="476" t="str">
        <f>IFERROR(VLOOKUP($L879,Insumos!$D$2:$G$518,4,FALSE),"")</f>
        <v/>
      </c>
      <c r="R879" s="475"/>
    </row>
    <row r="880" spans="2:18" x14ac:dyDescent="0.25">
      <c r="B880" s="477" t="str">
        <f>IF(Tabla1[[#This Row],[Código_Actividad]]="","",CONCATENATE(Tabla1[[#This Row],[POA]],".",Tabla1[[#This Row],[SRS]],".",Tabla1[[#This Row],[AREA]],".",Tabla1[[#This Row],[TIPO]]))</f>
        <v/>
      </c>
      <c r="C880" s="477" t="str">
        <f>IF(Tabla1[[#This Row],[Código_Actividad]]="","",'Formulario PPGR1'!#REF!)</f>
        <v/>
      </c>
      <c r="D880" s="477" t="str">
        <f>IF(Tabla1[[#This Row],[Código_Actividad]]="","",'Formulario PPGR1'!#REF!)</f>
        <v/>
      </c>
      <c r="E880" s="477" t="str">
        <f>IF(Tabla1[[#This Row],[Código_Actividad]]="","",'Formulario PPGR1'!#REF!)</f>
        <v/>
      </c>
      <c r="F880" s="477" t="str">
        <f>IF(Tabla1[[#This Row],[Código_Actividad]]="","",'Formulario PPGR1'!#REF!)</f>
        <v/>
      </c>
      <c r="G880" s="386"/>
      <c r="H880" s="418" t="str">
        <f>IFERROR(VLOOKUP(Tabla1[[#This Row],[Código_Actividad]],'Formulario PPGR2'!$H$7:$I$1048576,2,FALSE),"")</f>
        <v/>
      </c>
      <c r="I880" s="453" t="str">
        <f>IFERROR(VLOOKUP([19]!Tabla1[[#This Row],[Código_Actividad]],[19]!Tabla2[[Código]:[Total de Acciones ]],15,FALSE),"")</f>
        <v/>
      </c>
      <c r="J880" s="388"/>
      <c r="K880" s="451" t="str">
        <f>IFERROR(VLOOKUP($J880,[19]LSIns!$B$5:$C$45,2,FALSE),"")</f>
        <v/>
      </c>
      <c r="L880" s="543"/>
      <c r="M880" s="475" t="str">
        <f>IFERROR(VLOOKUP($L880,Insumos!$D$2:$G$518,2,FALSE),"")</f>
        <v/>
      </c>
      <c r="N880" s="545"/>
      <c r="O880" s="476" t="str">
        <f>IFERROR(VLOOKUP($L880,Insumos!$D$2:$G$518,3,FALSE),"")</f>
        <v/>
      </c>
      <c r="P880" s="476" t="e">
        <f>+Tabla1[[#This Row],[Precio Unitario]]*Tabla1[[#This Row],[Cantidad de Insumos]]</f>
        <v>#VALUE!</v>
      </c>
      <c r="Q880" s="476" t="str">
        <f>IFERROR(VLOOKUP($L880,Insumos!$D$2:$G$518,4,FALSE),"")</f>
        <v/>
      </c>
      <c r="R880" s="475"/>
    </row>
    <row r="881" spans="2:18" x14ac:dyDescent="0.25">
      <c r="B881" s="477" t="str">
        <f>IF(Tabla1[[#This Row],[Código_Actividad]]="","",CONCATENATE(Tabla1[[#This Row],[POA]],".",Tabla1[[#This Row],[SRS]],".",Tabla1[[#This Row],[AREA]],".",Tabla1[[#This Row],[TIPO]]))</f>
        <v/>
      </c>
      <c r="C881" s="477" t="str">
        <f>IF(Tabla1[[#This Row],[Código_Actividad]]="","",'Formulario PPGR1'!#REF!)</f>
        <v/>
      </c>
      <c r="D881" s="477" t="str">
        <f>IF(Tabla1[[#This Row],[Código_Actividad]]="","",'Formulario PPGR1'!#REF!)</f>
        <v/>
      </c>
      <c r="E881" s="477" t="str">
        <f>IF(Tabla1[[#This Row],[Código_Actividad]]="","",'Formulario PPGR1'!#REF!)</f>
        <v/>
      </c>
      <c r="F881" s="477" t="str">
        <f>IF(Tabla1[[#This Row],[Código_Actividad]]="","",'Formulario PPGR1'!#REF!)</f>
        <v/>
      </c>
      <c r="G881" s="386"/>
      <c r="H881" s="418" t="str">
        <f>IFERROR(VLOOKUP(Tabla1[[#This Row],[Código_Actividad]],'Formulario PPGR2'!$H$7:$I$1048576,2,FALSE),"")</f>
        <v/>
      </c>
      <c r="I881" s="453" t="str">
        <f>IFERROR(VLOOKUP([19]!Tabla1[[#This Row],[Código_Actividad]],[19]!Tabla2[[Código]:[Total de Acciones ]],15,FALSE),"")</f>
        <v/>
      </c>
      <c r="J881" s="388"/>
      <c r="K881" s="451" t="str">
        <f>IFERROR(VLOOKUP($J881,[19]LSIns!$B$5:$C$45,2,FALSE),"")</f>
        <v/>
      </c>
      <c r="L881" s="543"/>
      <c r="M881" s="475" t="str">
        <f>IFERROR(VLOOKUP($L881,Insumos!$D$2:$G$518,2,FALSE),"")</f>
        <v/>
      </c>
      <c r="N881" s="545"/>
      <c r="O881" s="476" t="str">
        <f>IFERROR(VLOOKUP($L881,Insumos!$D$2:$G$518,3,FALSE),"")</f>
        <v/>
      </c>
      <c r="P881" s="476" t="e">
        <f>+Tabla1[[#This Row],[Precio Unitario]]*Tabla1[[#This Row],[Cantidad de Insumos]]</f>
        <v>#VALUE!</v>
      </c>
      <c r="Q881" s="476" t="str">
        <f>IFERROR(VLOOKUP($L881,Insumos!$D$2:$G$518,4,FALSE),"")</f>
        <v/>
      </c>
      <c r="R881" s="475"/>
    </row>
  </sheetData>
  <dataValidations count="4">
    <dataValidation type="list" allowBlank="1" showInputMessage="1" showErrorMessage="1" sqref="G652:G668 G670 G697:G881 G9:G131 G593:G602 G271:G585">
      <formula1>CodigoActividad</formula1>
    </dataValidation>
    <dataValidation type="list" allowBlank="1" showInputMessage="1" showErrorMessage="1" sqref="J255:J881 J9:J253">
      <formula1>lsInsumos</formula1>
    </dataValidation>
    <dataValidation type="list" allowBlank="1" showInputMessage="1" showErrorMessage="1" sqref="L134:L137 L145:L150 L168:L171 L139:L143 L158:L162 L152:L156 L164:L166 L173:L175 L177:L185 L187:L194 L196:L198 L200:L201 L204:L207 L210:L211 L213:L214 L217:L218 L221:L226 L228:L231 L236:L237 L240:L243 L247 L251 L253 L255:L259 L261:L266 L268:L545 L556:L881 L9:L131">
      <formula1>INDIRECT($K9)</formula1>
    </dataValidation>
    <dataValidation type="list" allowBlank="1" showInputMessage="1" showErrorMessage="1" sqref="R9:R881">
      <formula1>lsFuentesFinanciamiento</formula1>
    </dataValidation>
  </dataValidations>
  <pageMargins left="0.94488188976377963" right="0.15748031496062992" top="0.9055118110236221" bottom="0.74803149606299213" header="0.31496062992125984" footer="0.31496062992125984"/>
  <pageSetup scale="75"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topLeftCell="F72" zoomScale="226" zoomScaleNormal="226" workbookViewId="0">
      <selection activeCell="L72" sqref="L72:L73"/>
    </sheetView>
  </sheetViews>
  <sheetFormatPr defaultColWidth="11.42578125" defaultRowHeight="15" x14ac:dyDescent="0.25"/>
  <cols>
    <col min="1" max="1" width="11.42578125" customWidth="1"/>
    <col min="2" max="2" width="20.85546875" bestFit="1" customWidth="1"/>
    <col min="4" max="4" width="4.28515625" bestFit="1" customWidth="1"/>
    <col min="5" max="6" width="4.85546875" bestFit="1" customWidth="1"/>
    <col min="7" max="9" width="4.7109375" bestFit="1" customWidth="1"/>
    <col min="10" max="10" width="11.28515625" bestFit="1" customWidth="1"/>
    <col min="11" max="11" width="17.42578125" bestFit="1" customWidth="1"/>
    <col min="12" max="12" width="31" bestFit="1" customWidth="1"/>
    <col min="13" max="13" width="24.85546875" bestFit="1" customWidth="1"/>
  </cols>
  <sheetData>
    <row r="1" spans="2:15" ht="15.75" thickBot="1" x14ac:dyDescent="0.3"/>
    <row r="2" spans="2:15" x14ac:dyDescent="0.25">
      <c r="B2" s="739" t="s">
        <v>1889</v>
      </c>
      <c r="C2" s="740"/>
      <c r="D2" s="740"/>
      <c r="E2" s="740"/>
      <c r="F2" s="740"/>
      <c r="G2" s="740"/>
      <c r="H2" s="740"/>
      <c r="I2" s="741"/>
      <c r="J2" s="739" t="s">
        <v>1891</v>
      </c>
      <c r="K2" s="740"/>
      <c r="L2" s="740"/>
      <c r="M2" s="740"/>
      <c r="N2" s="741"/>
      <c r="O2" s="725"/>
    </row>
    <row r="3" spans="2:15" ht="15.75" thickBot="1" x14ac:dyDescent="0.3">
      <c r="B3" s="742" t="s">
        <v>1890</v>
      </c>
      <c r="C3" s="743"/>
      <c r="D3" s="743"/>
      <c r="E3" s="743"/>
      <c r="F3" s="743"/>
      <c r="G3" s="743"/>
      <c r="H3" s="743"/>
      <c r="I3" s="744"/>
      <c r="J3" s="742"/>
      <c r="K3" s="743"/>
      <c r="L3" s="743"/>
      <c r="M3" s="743"/>
      <c r="N3" s="744"/>
      <c r="O3" s="725"/>
    </row>
    <row r="4" spans="2:15" ht="15.75" thickBot="1" x14ac:dyDescent="0.3">
      <c r="B4" s="731" t="s">
        <v>1889</v>
      </c>
      <c r="C4" s="731" t="s">
        <v>1892</v>
      </c>
      <c r="D4" s="745" t="s">
        <v>1893</v>
      </c>
      <c r="E4" s="746"/>
      <c r="F4" s="745" t="s">
        <v>0</v>
      </c>
      <c r="G4" s="747"/>
      <c r="H4" s="747"/>
      <c r="I4" s="746"/>
      <c r="J4" s="731" t="s">
        <v>1894</v>
      </c>
      <c r="K4" s="594" t="s">
        <v>1895</v>
      </c>
      <c r="L4" s="731" t="s">
        <v>1897</v>
      </c>
      <c r="M4" s="731" t="s">
        <v>1898</v>
      </c>
      <c r="N4" s="593"/>
      <c r="O4" s="593"/>
    </row>
    <row r="5" spans="2:15" ht="15.75" thickBot="1" x14ac:dyDescent="0.3">
      <c r="B5" s="732"/>
      <c r="C5" s="732"/>
      <c r="D5" s="734" t="s">
        <v>1899</v>
      </c>
      <c r="E5" s="734" t="s">
        <v>1900</v>
      </c>
      <c r="F5" s="736" t="s">
        <v>1901</v>
      </c>
      <c r="G5" s="737"/>
      <c r="H5" s="737"/>
      <c r="I5" s="738"/>
      <c r="J5" s="732"/>
      <c r="K5" s="594" t="s">
        <v>1896</v>
      </c>
      <c r="L5" s="732"/>
      <c r="M5" s="732"/>
      <c r="N5" s="593"/>
      <c r="O5" s="593"/>
    </row>
    <row r="6" spans="2:15" ht="15.75" thickBot="1" x14ac:dyDescent="0.3">
      <c r="B6" s="733"/>
      <c r="C6" s="733"/>
      <c r="D6" s="735"/>
      <c r="E6" s="735"/>
      <c r="F6" s="596">
        <v>2021</v>
      </c>
      <c r="G6" s="596">
        <v>2022</v>
      </c>
      <c r="H6" s="596">
        <v>2023</v>
      </c>
      <c r="I6" s="596">
        <v>2024</v>
      </c>
      <c r="J6" s="733"/>
      <c r="K6" s="595"/>
      <c r="L6" s="733"/>
      <c r="M6" s="733"/>
      <c r="N6" s="593"/>
      <c r="O6" s="593"/>
    </row>
    <row r="7" spans="2:15" ht="86.25" customHeight="1" thickBot="1" x14ac:dyDescent="0.3">
      <c r="B7" s="615" t="s">
        <v>1902</v>
      </c>
      <c r="C7" s="615" t="s">
        <v>1903</v>
      </c>
      <c r="D7" s="615">
        <v>2019</v>
      </c>
      <c r="E7" s="616">
        <v>0.15</v>
      </c>
      <c r="F7" s="616">
        <v>0.62</v>
      </c>
      <c r="G7" s="616">
        <v>0.64</v>
      </c>
      <c r="H7" s="616">
        <v>0.66</v>
      </c>
      <c r="I7" s="616">
        <v>0.68</v>
      </c>
      <c r="J7" s="615" t="s">
        <v>1904</v>
      </c>
      <c r="K7" s="615" t="s">
        <v>1905</v>
      </c>
      <c r="L7" s="615" t="s">
        <v>1906</v>
      </c>
      <c r="M7" s="615" t="s">
        <v>1907</v>
      </c>
      <c r="N7" s="593"/>
      <c r="O7" s="593"/>
    </row>
    <row r="8" spans="2:15" ht="16.5" x14ac:dyDescent="0.25">
      <c r="B8" s="721" t="s">
        <v>1908</v>
      </c>
      <c r="C8" s="721" t="s">
        <v>1909</v>
      </c>
      <c r="D8" s="721">
        <v>2019</v>
      </c>
      <c r="E8" s="717">
        <v>0.4</v>
      </c>
      <c r="F8" s="717">
        <v>0.5</v>
      </c>
      <c r="G8" s="717">
        <v>0.6</v>
      </c>
      <c r="H8" s="717">
        <v>0.7</v>
      </c>
      <c r="I8" s="717">
        <v>0.8</v>
      </c>
      <c r="J8" s="721" t="s">
        <v>1904</v>
      </c>
      <c r="K8" s="598" t="s">
        <v>1910</v>
      </c>
      <c r="L8" s="598" t="s">
        <v>1917</v>
      </c>
      <c r="M8" s="721" t="s">
        <v>1921</v>
      </c>
      <c r="N8" s="725"/>
      <c r="O8" s="727"/>
    </row>
    <row r="9" spans="2:15" ht="16.5" x14ac:dyDescent="0.25">
      <c r="B9" s="724"/>
      <c r="C9" s="724"/>
      <c r="D9" s="724"/>
      <c r="E9" s="723"/>
      <c r="F9" s="723"/>
      <c r="G9" s="723"/>
      <c r="H9" s="723"/>
      <c r="I9" s="723"/>
      <c r="J9" s="724"/>
      <c r="K9" s="598" t="s">
        <v>1911</v>
      </c>
      <c r="L9" s="598" t="s">
        <v>1918</v>
      </c>
      <c r="M9" s="724"/>
      <c r="N9" s="725"/>
      <c r="O9" s="727"/>
    </row>
    <row r="10" spans="2:15" ht="16.5" x14ac:dyDescent="0.25">
      <c r="B10" s="724"/>
      <c r="C10" s="724"/>
      <c r="D10" s="724"/>
      <c r="E10" s="723"/>
      <c r="F10" s="723"/>
      <c r="G10" s="723"/>
      <c r="H10" s="723"/>
      <c r="I10" s="723"/>
      <c r="J10" s="724"/>
      <c r="K10" s="598" t="s">
        <v>1912</v>
      </c>
      <c r="L10" s="598" t="s">
        <v>1919</v>
      </c>
      <c r="M10" s="724"/>
      <c r="N10" s="725"/>
      <c r="O10" s="727"/>
    </row>
    <row r="11" spans="2:15" ht="16.5" x14ac:dyDescent="0.25">
      <c r="B11" s="724"/>
      <c r="C11" s="724"/>
      <c r="D11" s="724"/>
      <c r="E11" s="723"/>
      <c r="F11" s="723"/>
      <c r="G11" s="723"/>
      <c r="H11" s="723"/>
      <c r="I11" s="723"/>
      <c r="J11" s="724"/>
      <c r="K11" s="598" t="s">
        <v>1913</v>
      </c>
      <c r="L11" s="598" t="s">
        <v>1920</v>
      </c>
      <c r="M11" s="724"/>
      <c r="N11" s="725"/>
      <c r="O11" s="727"/>
    </row>
    <row r="12" spans="2:15" x14ac:dyDescent="0.25">
      <c r="B12" s="724"/>
      <c r="C12" s="724"/>
      <c r="D12" s="724"/>
      <c r="E12" s="723"/>
      <c r="F12" s="723"/>
      <c r="G12" s="723"/>
      <c r="H12" s="723"/>
      <c r="I12" s="723"/>
      <c r="J12" s="724"/>
      <c r="K12" s="598" t="s">
        <v>1914</v>
      </c>
      <c r="L12" s="600"/>
      <c r="M12" s="724"/>
      <c r="N12" s="725"/>
      <c r="O12" s="727"/>
    </row>
    <row r="13" spans="2:15" x14ac:dyDescent="0.25">
      <c r="B13" s="724"/>
      <c r="C13" s="724"/>
      <c r="D13" s="724"/>
      <c r="E13" s="723"/>
      <c r="F13" s="723"/>
      <c r="G13" s="723"/>
      <c r="H13" s="723"/>
      <c r="I13" s="723"/>
      <c r="J13" s="724"/>
      <c r="K13" s="598" t="s">
        <v>1915</v>
      </c>
      <c r="L13" s="600"/>
      <c r="M13" s="724"/>
      <c r="N13" s="725"/>
      <c r="O13" s="727"/>
    </row>
    <row r="14" spans="2:15" ht="15.75" thickBot="1" x14ac:dyDescent="0.3">
      <c r="B14" s="722"/>
      <c r="C14" s="722"/>
      <c r="D14" s="722"/>
      <c r="E14" s="718"/>
      <c r="F14" s="718"/>
      <c r="G14" s="718"/>
      <c r="H14" s="718"/>
      <c r="I14" s="718"/>
      <c r="J14" s="722"/>
      <c r="K14" s="599" t="s">
        <v>1916</v>
      </c>
      <c r="L14" s="601"/>
      <c r="M14" s="722"/>
      <c r="N14" s="725"/>
      <c r="O14" s="727"/>
    </row>
    <row r="15" spans="2:15" ht="66.75" thickBot="1" x14ac:dyDescent="0.3">
      <c r="B15" s="602" t="s">
        <v>1922</v>
      </c>
      <c r="C15" s="599" t="s">
        <v>1923</v>
      </c>
      <c r="D15" s="599">
        <v>2019</v>
      </c>
      <c r="E15" s="603">
        <v>0.4</v>
      </c>
      <c r="F15" s="603">
        <v>0.7</v>
      </c>
      <c r="G15" s="603">
        <v>1</v>
      </c>
      <c r="H15" s="603">
        <v>1</v>
      </c>
      <c r="I15" s="603">
        <v>1</v>
      </c>
      <c r="J15" s="599" t="s">
        <v>1924</v>
      </c>
      <c r="K15" s="599" t="s">
        <v>1925</v>
      </c>
      <c r="L15" s="599" t="s">
        <v>1926</v>
      </c>
      <c r="M15" s="599" t="s">
        <v>1921</v>
      </c>
      <c r="N15" s="593"/>
      <c r="O15" s="593"/>
    </row>
    <row r="16" spans="2:15" ht="66.75" thickBot="1" x14ac:dyDescent="0.3">
      <c r="B16" s="602" t="s">
        <v>1927</v>
      </c>
      <c r="C16" s="599" t="s">
        <v>1928</v>
      </c>
      <c r="D16" s="599">
        <v>2019</v>
      </c>
      <c r="E16" s="604">
        <v>2E-3</v>
      </c>
      <c r="F16" s="599"/>
      <c r="G16" s="604">
        <v>2.3700000000000001E-3</v>
      </c>
      <c r="H16" s="599"/>
      <c r="I16" s="599"/>
      <c r="J16" s="599" t="s">
        <v>1924</v>
      </c>
      <c r="K16" s="599" t="s">
        <v>1925</v>
      </c>
      <c r="L16" s="599" t="s">
        <v>1926</v>
      </c>
      <c r="M16" s="599" t="s">
        <v>1921</v>
      </c>
      <c r="N16" s="593"/>
      <c r="O16" s="593"/>
    </row>
    <row r="17" spans="2:15" ht="66.75" thickBot="1" x14ac:dyDescent="0.3">
      <c r="B17" s="602" t="s">
        <v>1929</v>
      </c>
      <c r="C17" s="599" t="s">
        <v>1930</v>
      </c>
      <c r="D17" s="599">
        <v>2019</v>
      </c>
      <c r="E17" s="603">
        <v>0.15</v>
      </c>
      <c r="F17" s="603">
        <v>0.24</v>
      </c>
      <c r="G17" s="603">
        <v>0.55000000000000004</v>
      </c>
      <c r="H17" s="603">
        <v>0.85</v>
      </c>
      <c r="I17" s="603">
        <v>1</v>
      </c>
      <c r="J17" s="599" t="s">
        <v>1924</v>
      </c>
      <c r="K17" s="599" t="s">
        <v>1925</v>
      </c>
      <c r="L17" s="599" t="s">
        <v>1926</v>
      </c>
      <c r="M17" s="599" t="s">
        <v>1921</v>
      </c>
      <c r="N17" s="593"/>
      <c r="O17" s="593"/>
    </row>
    <row r="18" spans="2:15" ht="66.75" thickBot="1" x14ac:dyDescent="0.3">
      <c r="B18" s="602" t="s">
        <v>1931</v>
      </c>
      <c r="C18" s="599" t="s">
        <v>1932</v>
      </c>
      <c r="D18" s="599">
        <v>2019</v>
      </c>
      <c r="E18" s="599">
        <v>0</v>
      </c>
      <c r="F18" s="599">
        <v>0</v>
      </c>
      <c r="G18" s="599">
        <v>0</v>
      </c>
      <c r="H18" s="603">
        <v>0.35</v>
      </c>
      <c r="I18" s="603">
        <v>0.5</v>
      </c>
      <c r="J18" s="599" t="s">
        <v>1924</v>
      </c>
      <c r="K18" s="599" t="s">
        <v>1925</v>
      </c>
      <c r="L18" s="599" t="s">
        <v>1926</v>
      </c>
      <c r="M18" s="599" t="s">
        <v>1921</v>
      </c>
      <c r="N18" s="593"/>
      <c r="O18" s="593"/>
    </row>
    <row r="19" spans="2:15" ht="66.75" thickBot="1" x14ac:dyDescent="0.3">
      <c r="B19" s="602" t="s">
        <v>1933</v>
      </c>
      <c r="C19" s="599" t="s">
        <v>1934</v>
      </c>
      <c r="D19" s="599">
        <v>2020</v>
      </c>
      <c r="E19" s="603">
        <v>1</v>
      </c>
      <c r="F19" s="605">
        <v>1</v>
      </c>
      <c r="G19" s="605">
        <v>1</v>
      </c>
      <c r="H19" s="605">
        <v>1</v>
      </c>
      <c r="I19" s="605">
        <v>1</v>
      </c>
      <c r="J19" s="599" t="s">
        <v>1924</v>
      </c>
      <c r="K19" s="599" t="s">
        <v>1925</v>
      </c>
      <c r="L19" s="599" t="s">
        <v>1926</v>
      </c>
      <c r="M19" s="599" t="s">
        <v>1921</v>
      </c>
      <c r="N19" s="593"/>
      <c r="O19" s="593"/>
    </row>
    <row r="20" spans="2:15" ht="41.25" x14ac:dyDescent="0.25">
      <c r="B20" s="721" t="s">
        <v>1935</v>
      </c>
      <c r="C20" s="721" t="s">
        <v>1936</v>
      </c>
      <c r="D20" s="721">
        <v>2019</v>
      </c>
      <c r="E20" s="717">
        <v>0.8</v>
      </c>
      <c r="F20" s="717">
        <v>0.8</v>
      </c>
      <c r="G20" s="717">
        <v>0.9</v>
      </c>
      <c r="H20" s="717">
        <v>0.93</v>
      </c>
      <c r="I20" s="717">
        <v>0.95</v>
      </c>
      <c r="J20" s="721" t="s">
        <v>1937</v>
      </c>
      <c r="K20" s="719" t="s">
        <v>1938</v>
      </c>
      <c r="L20" s="606" t="s">
        <v>1939</v>
      </c>
      <c r="M20" s="598" t="s">
        <v>1941</v>
      </c>
      <c r="N20" s="725"/>
      <c r="O20" s="727"/>
    </row>
    <row r="21" spans="2:15" ht="17.25" thickBot="1" x14ac:dyDescent="0.3">
      <c r="B21" s="724"/>
      <c r="C21" s="724"/>
      <c r="D21" s="724"/>
      <c r="E21" s="723"/>
      <c r="F21" s="723"/>
      <c r="G21" s="723"/>
      <c r="H21" s="723"/>
      <c r="I21" s="723"/>
      <c r="J21" s="724"/>
      <c r="K21" s="726"/>
      <c r="L21" s="599" t="s">
        <v>1940</v>
      </c>
      <c r="M21" s="598" t="s">
        <v>1942</v>
      </c>
      <c r="N21" s="725"/>
      <c r="O21" s="727"/>
    </row>
    <row r="22" spans="2:15" ht="33.75" thickBot="1" x14ac:dyDescent="0.3">
      <c r="B22" s="722"/>
      <c r="C22" s="722"/>
      <c r="D22" s="722"/>
      <c r="E22" s="718"/>
      <c r="F22" s="718"/>
      <c r="G22" s="718"/>
      <c r="H22" s="718"/>
      <c r="I22" s="718"/>
      <c r="J22" s="722"/>
      <c r="K22" s="720"/>
      <c r="L22" s="607" t="s">
        <v>1943</v>
      </c>
      <c r="M22" s="601"/>
      <c r="N22" s="593"/>
      <c r="O22" s="593"/>
    </row>
    <row r="23" spans="2:15" ht="24.75" x14ac:dyDescent="0.25">
      <c r="B23" s="721" t="s">
        <v>1944</v>
      </c>
      <c r="C23" s="721" t="s">
        <v>1945</v>
      </c>
      <c r="D23" s="721">
        <v>2019</v>
      </c>
      <c r="E23" s="721">
        <v>35</v>
      </c>
      <c r="F23" s="721">
        <v>80</v>
      </c>
      <c r="G23" s="721">
        <v>110</v>
      </c>
      <c r="H23" s="721">
        <v>170</v>
      </c>
      <c r="I23" s="721">
        <v>209</v>
      </c>
      <c r="J23" s="721" t="s">
        <v>1937</v>
      </c>
      <c r="K23" s="719" t="s">
        <v>1938</v>
      </c>
      <c r="L23" s="606" t="s">
        <v>1946</v>
      </c>
      <c r="M23" s="598" t="s">
        <v>1941</v>
      </c>
      <c r="N23" s="725"/>
      <c r="O23" s="727"/>
    </row>
    <row r="24" spans="2:15" ht="25.5" thickBot="1" x14ac:dyDescent="0.3">
      <c r="B24" s="724"/>
      <c r="C24" s="724"/>
      <c r="D24" s="724"/>
      <c r="E24" s="724"/>
      <c r="F24" s="724"/>
      <c r="G24" s="724"/>
      <c r="H24" s="724"/>
      <c r="I24" s="724"/>
      <c r="J24" s="724"/>
      <c r="K24" s="726"/>
      <c r="L24" s="599" t="s">
        <v>1947</v>
      </c>
      <c r="M24" s="598" t="s">
        <v>1942</v>
      </c>
      <c r="N24" s="725"/>
      <c r="O24" s="727"/>
    </row>
    <row r="25" spans="2:15" ht="33.75" thickBot="1" x14ac:dyDescent="0.3">
      <c r="B25" s="722"/>
      <c r="C25" s="722"/>
      <c r="D25" s="722"/>
      <c r="E25" s="722"/>
      <c r="F25" s="722"/>
      <c r="G25" s="722"/>
      <c r="H25" s="722"/>
      <c r="I25" s="722"/>
      <c r="J25" s="722"/>
      <c r="K25" s="720"/>
      <c r="L25" s="607" t="s">
        <v>1943</v>
      </c>
      <c r="M25" s="601"/>
      <c r="N25" s="593"/>
      <c r="O25" s="593"/>
    </row>
    <row r="26" spans="2:15" ht="66.75" thickBot="1" x14ac:dyDescent="0.3">
      <c r="B26" s="602" t="s">
        <v>1948</v>
      </c>
      <c r="C26" s="599" t="s">
        <v>1949</v>
      </c>
      <c r="D26" s="599">
        <v>2020</v>
      </c>
      <c r="E26" s="603">
        <v>0</v>
      </c>
      <c r="F26" s="603">
        <v>0.1</v>
      </c>
      <c r="G26" s="603">
        <v>0.25</v>
      </c>
      <c r="H26" s="603">
        <v>0.7</v>
      </c>
      <c r="I26" s="603">
        <v>1</v>
      </c>
      <c r="J26" s="599" t="s">
        <v>1924</v>
      </c>
      <c r="K26" s="599" t="s">
        <v>1925</v>
      </c>
      <c r="L26" s="599" t="s">
        <v>1950</v>
      </c>
      <c r="M26" s="599" t="s">
        <v>1951</v>
      </c>
      <c r="N26" s="593"/>
      <c r="O26" s="593"/>
    </row>
    <row r="27" spans="2:15" ht="66" x14ac:dyDescent="0.25">
      <c r="B27" s="608"/>
      <c r="C27" s="721" t="s">
        <v>1953</v>
      </c>
      <c r="D27" s="721">
        <v>2020</v>
      </c>
      <c r="E27" s="728">
        <v>0.88229999999999997</v>
      </c>
      <c r="F27" s="728">
        <v>0.88229999999999997</v>
      </c>
      <c r="G27" s="717">
        <v>0.9</v>
      </c>
      <c r="H27" s="717">
        <v>0.95</v>
      </c>
      <c r="I27" s="717">
        <v>1</v>
      </c>
      <c r="J27" s="598" t="s">
        <v>1954</v>
      </c>
      <c r="K27" s="598" t="s">
        <v>1925</v>
      </c>
      <c r="L27" s="598" t="s">
        <v>1959</v>
      </c>
      <c r="M27" s="721" t="s">
        <v>1966</v>
      </c>
      <c r="N27" s="725"/>
      <c r="O27" s="727"/>
    </row>
    <row r="28" spans="2:15" ht="99" x14ac:dyDescent="0.25">
      <c r="B28" s="608"/>
      <c r="C28" s="724"/>
      <c r="D28" s="724"/>
      <c r="E28" s="729"/>
      <c r="F28" s="729"/>
      <c r="G28" s="723"/>
      <c r="H28" s="723"/>
      <c r="I28" s="723"/>
      <c r="J28" s="598" t="s">
        <v>1955</v>
      </c>
      <c r="K28" s="598" t="s">
        <v>1957</v>
      </c>
      <c r="L28" s="598" t="s">
        <v>1960</v>
      </c>
      <c r="M28" s="724"/>
      <c r="N28" s="725"/>
      <c r="O28" s="727"/>
    </row>
    <row r="29" spans="2:15" ht="57.75" x14ac:dyDescent="0.25">
      <c r="B29" s="597" t="s">
        <v>1952</v>
      </c>
      <c r="C29" s="724"/>
      <c r="D29" s="724"/>
      <c r="E29" s="729"/>
      <c r="F29" s="729"/>
      <c r="G29" s="723"/>
      <c r="H29" s="723"/>
      <c r="I29" s="723"/>
      <c r="J29" s="598" t="s">
        <v>1956</v>
      </c>
      <c r="K29" s="598" t="s">
        <v>1958</v>
      </c>
      <c r="L29" s="598" t="s">
        <v>1961</v>
      </c>
      <c r="M29" s="724"/>
      <c r="N29" s="725"/>
      <c r="O29" s="727"/>
    </row>
    <row r="30" spans="2:15" ht="41.25" x14ac:dyDescent="0.25">
      <c r="B30" s="609"/>
      <c r="C30" s="724"/>
      <c r="D30" s="724"/>
      <c r="E30" s="729"/>
      <c r="F30" s="729"/>
      <c r="G30" s="723"/>
      <c r="H30" s="723"/>
      <c r="I30" s="723"/>
      <c r="J30" s="600"/>
      <c r="K30" s="612"/>
      <c r="L30" s="598" t="s">
        <v>1962</v>
      </c>
      <c r="M30" s="724"/>
      <c r="N30" s="725"/>
      <c r="O30" s="727"/>
    </row>
    <row r="31" spans="2:15" ht="41.25" x14ac:dyDescent="0.25">
      <c r="B31" s="609"/>
      <c r="C31" s="724"/>
      <c r="D31" s="724"/>
      <c r="E31" s="729"/>
      <c r="F31" s="729"/>
      <c r="G31" s="723"/>
      <c r="H31" s="723"/>
      <c r="I31" s="723"/>
      <c r="J31" s="600"/>
      <c r="K31" s="612"/>
      <c r="L31" s="598" t="s">
        <v>1963</v>
      </c>
      <c r="M31" s="724"/>
      <c r="N31" s="725"/>
      <c r="O31" s="727"/>
    </row>
    <row r="32" spans="2:15" ht="33" x14ac:dyDescent="0.25">
      <c r="B32" s="609"/>
      <c r="C32" s="724"/>
      <c r="D32" s="724"/>
      <c r="E32" s="729"/>
      <c r="F32" s="729"/>
      <c r="G32" s="723"/>
      <c r="H32" s="723"/>
      <c r="I32" s="723"/>
      <c r="J32" s="600"/>
      <c r="K32" s="612"/>
      <c r="L32" s="598" t="s">
        <v>1964</v>
      </c>
      <c r="M32" s="724"/>
      <c r="N32" s="725"/>
      <c r="O32" s="727"/>
    </row>
    <row r="33" spans="2:15" ht="17.25" thickBot="1" x14ac:dyDescent="0.3">
      <c r="B33" s="610"/>
      <c r="C33" s="722"/>
      <c r="D33" s="722"/>
      <c r="E33" s="730"/>
      <c r="F33" s="730"/>
      <c r="G33" s="718"/>
      <c r="H33" s="718"/>
      <c r="I33" s="718"/>
      <c r="J33" s="601"/>
      <c r="K33" s="613"/>
      <c r="L33" s="599" t="s">
        <v>1965</v>
      </c>
      <c r="M33" s="722"/>
      <c r="N33" s="593"/>
      <c r="O33" s="593"/>
    </row>
    <row r="34" spans="2:15" ht="66.75" thickBot="1" x14ac:dyDescent="0.3">
      <c r="B34" s="602" t="s">
        <v>1967</v>
      </c>
      <c r="C34" s="599" t="s">
        <v>1968</v>
      </c>
      <c r="D34" s="599">
        <v>2019</v>
      </c>
      <c r="E34" s="603">
        <v>0</v>
      </c>
      <c r="F34" s="603">
        <v>0.1</v>
      </c>
      <c r="G34" s="603">
        <v>0.3</v>
      </c>
      <c r="H34" s="603">
        <v>0.5</v>
      </c>
      <c r="I34" s="603">
        <v>0.8</v>
      </c>
      <c r="J34" s="599" t="s">
        <v>1969</v>
      </c>
      <c r="K34" s="599" t="s">
        <v>1970</v>
      </c>
      <c r="L34" s="599" t="s">
        <v>1971</v>
      </c>
      <c r="M34" s="599" t="s">
        <v>1966</v>
      </c>
      <c r="N34" s="593"/>
      <c r="O34" s="593"/>
    </row>
    <row r="35" spans="2:15" ht="66" x14ac:dyDescent="0.25">
      <c r="B35" s="721" t="s">
        <v>1972</v>
      </c>
      <c r="C35" s="721" t="s">
        <v>1973</v>
      </c>
      <c r="D35" s="721">
        <v>2019</v>
      </c>
      <c r="E35" s="717">
        <v>0.25</v>
      </c>
      <c r="F35" s="717">
        <v>0.3</v>
      </c>
      <c r="G35" s="717">
        <v>0.5</v>
      </c>
      <c r="H35" s="717">
        <v>0.7</v>
      </c>
      <c r="I35" s="717">
        <v>0.85</v>
      </c>
      <c r="J35" s="598" t="s">
        <v>1954</v>
      </c>
      <c r="K35" s="598" t="s">
        <v>1925</v>
      </c>
      <c r="L35" s="598" t="s">
        <v>1959</v>
      </c>
      <c r="M35" s="721" t="s">
        <v>1966</v>
      </c>
      <c r="N35" s="725"/>
      <c r="O35" s="727"/>
    </row>
    <row r="36" spans="2:15" ht="99" x14ac:dyDescent="0.25">
      <c r="B36" s="724"/>
      <c r="C36" s="724"/>
      <c r="D36" s="724"/>
      <c r="E36" s="723"/>
      <c r="F36" s="723"/>
      <c r="G36" s="723"/>
      <c r="H36" s="723"/>
      <c r="I36" s="723"/>
      <c r="J36" s="598" t="s">
        <v>1955</v>
      </c>
      <c r="K36" s="598" t="s">
        <v>1974</v>
      </c>
      <c r="L36" s="598" t="s">
        <v>1960</v>
      </c>
      <c r="M36" s="724"/>
      <c r="N36" s="725"/>
      <c r="O36" s="727"/>
    </row>
    <row r="37" spans="2:15" ht="57.75" x14ac:dyDescent="0.25">
      <c r="B37" s="724"/>
      <c r="C37" s="724"/>
      <c r="D37" s="724"/>
      <c r="E37" s="723"/>
      <c r="F37" s="723"/>
      <c r="G37" s="723"/>
      <c r="H37" s="723"/>
      <c r="I37" s="723"/>
      <c r="J37" s="598" t="s">
        <v>1956</v>
      </c>
      <c r="K37" s="598" t="s">
        <v>1958</v>
      </c>
      <c r="L37" s="598" t="s">
        <v>1975</v>
      </c>
      <c r="M37" s="724"/>
      <c r="N37" s="725"/>
      <c r="O37" s="727"/>
    </row>
    <row r="38" spans="2:15" ht="16.5" x14ac:dyDescent="0.25">
      <c r="B38" s="724"/>
      <c r="C38" s="724"/>
      <c r="D38" s="724"/>
      <c r="E38" s="723"/>
      <c r="F38" s="723"/>
      <c r="G38" s="723"/>
      <c r="H38" s="723"/>
      <c r="I38" s="723"/>
      <c r="J38" s="600"/>
      <c r="K38" s="600"/>
      <c r="L38" s="598" t="s">
        <v>1976</v>
      </c>
      <c r="M38" s="724"/>
      <c r="N38" s="725"/>
      <c r="O38" s="727"/>
    </row>
    <row r="39" spans="2:15" ht="41.25" x14ac:dyDescent="0.25">
      <c r="B39" s="724"/>
      <c r="C39" s="724"/>
      <c r="D39" s="724"/>
      <c r="E39" s="723"/>
      <c r="F39" s="723"/>
      <c r="G39" s="723"/>
      <c r="H39" s="723"/>
      <c r="I39" s="723"/>
      <c r="J39" s="600"/>
      <c r="K39" s="600"/>
      <c r="L39" s="598" t="s">
        <v>1962</v>
      </c>
      <c r="M39" s="724"/>
      <c r="N39" s="725"/>
      <c r="O39" s="727"/>
    </row>
    <row r="40" spans="2:15" ht="41.25" x14ac:dyDescent="0.25">
      <c r="B40" s="724"/>
      <c r="C40" s="724"/>
      <c r="D40" s="724"/>
      <c r="E40" s="723"/>
      <c r="F40" s="723"/>
      <c r="G40" s="723"/>
      <c r="H40" s="723"/>
      <c r="I40" s="723"/>
      <c r="J40" s="600"/>
      <c r="K40" s="600"/>
      <c r="L40" s="598" t="s">
        <v>1963</v>
      </c>
      <c r="M40" s="724"/>
      <c r="N40" s="725"/>
      <c r="O40" s="727"/>
    </row>
    <row r="41" spans="2:15" ht="33" x14ac:dyDescent="0.25">
      <c r="B41" s="724"/>
      <c r="C41" s="724"/>
      <c r="D41" s="724"/>
      <c r="E41" s="723"/>
      <c r="F41" s="723"/>
      <c r="G41" s="723"/>
      <c r="H41" s="723"/>
      <c r="I41" s="723"/>
      <c r="J41" s="600"/>
      <c r="K41" s="600"/>
      <c r="L41" s="598" t="s">
        <v>1964</v>
      </c>
      <c r="M41" s="724"/>
      <c r="N41" s="725"/>
      <c r="O41" s="727"/>
    </row>
    <row r="42" spans="2:15" ht="17.25" thickBot="1" x14ac:dyDescent="0.3">
      <c r="B42" s="722"/>
      <c r="C42" s="722"/>
      <c r="D42" s="722"/>
      <c r="E42" s="718"/>
      <c r="F42" s="718"/>
      <c r="G42" s="718"/>
      <c r="H42" s="718"/>
      <c r="I42" s="718"/>
      <c r="J42" s="601"/>
      <c r="K42" s="601"/>
      <c r="L42" s="599" t="s">
        <v>1965</v>
      </c>
      <c r="M42" s="722"/>
      <c r="N42" s="725"/>
      <c r="O42" s="727"/>
    </row>
    <row r="43" spans="2:15" ht="66" x14ac:dyDescent="0.25">
      <c r="B43" s="608"/>
      <c r="C43" s="721" t="s">
        <v>1978</v>
      </c>
      <c r="D43" s="721">
        <v>2019</v>
      </c>
      <c r="E43" s="717">
        <v>0.05</v>
      </c>
      <c r="F43" s="717">
        <v>0.2</v>
      </c>
      <c r="G43" s="717">
        <v>0.4</v>
      </c>
      <c r="H43" s="717">
        <v>0.6</v>
      </c>
      <c r="I43" s="717">
        <v>1</v>
      </c>
      <c r="J43" s="598" t="s">
        <v>1954</v>
      </c>
      <c r="K43" s="598" t="s">
        <v>1925</v>
      </c>
      <c r="L43" s="598" t="s">
        <v>1959</v>
      </c>
      <c r="M43" s="721" t="s">
        <v>1981</v>
      </c>
      <c r="N43" s="725"/>
      <c r="O43" s="727"/>
    </row>
    <row r="44" spans="2:15" ht="24.75" x14ac:dyDescent="0.25">
      <c r="B44" s="608"/>
      <c r="C44" s="724"/>
      <c r="D44" s="724"/>
      <c r="E44" s="723"/>
      <c r="F44" s="723"/>
      <c r="G44" s="723"/>
      <c r="H44" s="723"/>
      <c r="I44" s="723"/>
      <c r="J44" s="598" t="s">
        <v>1955</v>
      </c>
      <c r="K44" s="614"/>
      <c r="L44" s="598" t="s">
        <v>1960</v>
      </c>
      <c r="M44" s="724"/>
      <c r="N44" s="725"/>
      <c r="O44" s="727"/>
    </row>
    <row r="45" spans="2:15" ht="99" x14ac:dyDescent="0.25">
      <c r="B45" s="617" t="s">
        <v>1977</v>
      </c>
      <c r="C45" s="724"/>
      <c r="D45" s="724"/>
      <c r="E45" s="723"/>
      <c r="F45" s="723"/>
      <c r="G45" s="723"/>
      <c r="H45" s="723"/>
      <c r="I45" s="723"/>
      <c r="J45" s="598" t="s">
        <v>1956</v>
      </c>
      <c r="K45" s="598" t="s">
        <v>1979</v>
      </c>
      <c r="L45" s="598" t="s">
        <v>1961</v>
      </c>
      <c r="M45" s="724"/>
      <c r="N45" s="725"/>
      <c r="O45" s="727"/>
    </row>
    <row r="46" spans="2:15" ht="41.25" x14ac:dyDescent="0.25">
      <c r="B46" s="609"/>
      <c r="C46" s="724"/>
      <c r="D46" s="724"/>
      <c r="E46" s="723"/>
      <c r="F46" s="723"/>
      <c r="G46" s="723"/>
      <c r="H46" s="723"/>
      <c r="I46" s="723"/>
      <c r="J46" s="600"/>
      <c r="K46" s="598" t="s">
        <v>1980</v>
      </c>
      <c r="L46" s="598" t="s">
        <v>1962</v>
      </c>
      <c r="M46" s="724"/>
      <c r="N46" s="725"/>
      <c r="O46" s="727"/>
    </row>
    <row r="47" spans="2:15" ht="41.25" x14ac:dyDescent="0.25">
      <c r="B47" s="609"/>
      <c r="C47" s="724"/>
      <c r="D47" s="724"/>
      <c r="E47" s="723"/>
      <c r="F47" s="723"/>
      <c r="G47" s="723"/>
      <c r="H47" s="723"/>
      <c r="I47" s="723"/>
      <c r="J47" s="600"/>
      <c r="K47" s="598" t="s">
        <v>1958</v>
      </c>
      <c r="L47" s="598" t="s">
        <v>1963</v>
      </c>
      <c r="M47" s="724"/>
      <c r="N47" s="725"/>
      <c r="O47" s="727"/>
    </row>
    <row r="48" spans="2:15" ht="33" x14ac:dyDescent="0.25">
      <c r="B48" s="609"/>
      <c r="C48" s="724"/>
      <c r="D48" s="724"/>
      <c r="E48" s="723"/>
      <c r="F48" s="723"/>
      <c r="G48" s="723"/>
      <c r="H48" s="723"/>
      <c r="I48" s="723"/>
      <c r="J48" s="600"/>
      <c r="K48" s="600"/>
      <c r="L48" s="598" t="s">
        <v>1964</v>
      </c>
      <c r="M48" s="724"/>
      <c r="N48" s="725"/>
      <c r="O48" s="727"/>
    </row>
    <row r="49" spans="2:15" ht="17.25" thickBot="1" x14ac:dyDescent="0.3">
      <c r="B49" s="610"/>
      <c r="C49" s="722"/>
      <c r="D49" s="722"/>
      <c r="E49" s="718"/>
      <c r="F49" s="718"/>
      <c r="G49" s="718"/>
      <c r="H49" s="718"/>
      <c r="I49" s="718"/>
      <c r="J49" s="601"/>
      <c r="K49" s="601"/>
      <c r="L49" s="599" t="s">
        <v>1965</v>
      </c>
      <c r="M49" s="722"/>
      <c r="N49" s="725"/>
      <c r="O49" s="727"/>
    </row>
    <row r="50" spans="2:15" ht="24.75" x14ac:dyDescent="0.25">
      <c r="B50" s="608"/>
      <c r="C50" s="721" t="s">
        <v>1983</v>
      </c>
      <c r="D50" s="721">
        <v>2019</v>
      </c>
      <c r="E50" s="717">
        <v>0</v>
      </c>
      <c r="F50" s="717">
        <v>0.15</v>
      </c>
      <c r="G50" s="717">
        <v>0.3</v>
      </c>
      <c r="H50" s="717">
        <v>0.65</v>
      </c>
      <c r="I50" s="717">
        <v>1</v>
      </c>
      <c r="J50" s="721" t="s">
        <v>1984</v>
      </c>
      <c r="K50" s="721" t="s">
        <v>1985</v>
      </c>
      <c r="L50" s="598" t="s">
        <v>1986</v>
      </c>
      <c r="M50" s="721" t="s">
        <v>1981</v>
      </c>
      <c r="N50" s="725"/>
      <c r="O50" s="727"/>
    </row>
    <row r="51" spans="2:15" ht="57.75" x14ac:dyDescent="0.25">
      <c r="B51" s="597" t="s">
        <v>1982</v>
      </c>
      <c r="C51" s="724"/>
      <c r="D51" s="724"/>
      <c r="E51" s="723"/>
      <c r="F51" s="723"/>
      <c r="G51" s="723"/>
      <c r="H51" s="723"/>
      <c r="I51" s="723"/>
      <c r="J51" s="724"/>
      <c r="K51" s="724"/>
      <c r="L51" s="614"/>
      <c r="M51" s="724"/>
      <c r="N51" s="725"/>
      <c r="O51" s="727"/>
    </row>
    <row r="52" spans="2:15" ht="42" thickBot="1" x14ac:dyDescent="0.3">
      <c r="B52" s="610"/>
      <c r="C52" s="722"/>
      <c r="D52" s="722"/>
      <c r="E52" s="718"/>
      <c r="F52" s="718"/>
      <c r="G52" s="718"/>
      <c r="H52" s="718"/>
      <c r="I52" s="718"/>
      <c r="J52" s="722"/>
      <c r="K52" s="722"/>
      <c r="L52" s="599" t="s">
        <v>1987</v>
      </c>
      <c r="M52" s="722"/>
      <c r="N52" s="725"/>
      <c r="O52" s="727"/>
    </row>
    <row r="53" spans="2:15" ht="66.75" thickBot="1" x14ac:dyDescent="0.3">
      <c r="B53" s="602" t="s">
        <v>1988</v>
      </c>
      <c r="C53" s="599" t="s">
        <v>1989</v>
      </c>
      <c r="D53" s="599">
        <v>2020</v>
      </c>
      <c r="E53" s="603">
        <v>0</v>
      </c>
      <c r="F53" s="603">
        <v>0.1</v>
      </c>
      <c r="G53" s="603">
        <v>0.25</v>
      </c>
      <c r="H53" s="603">
        <v>0.35</v>
      </c>
      <c r="I53" s="603">
        <v>0.3</v>
      </c>
      <c r="J53" s="599" t="s">
        <v>1990</v>
      </c>
      <c r="K53" s="599" t="s">
        <v>1925</v>
      </c>
      <c r="L53" s="607" t="s">
        <v>1991</v>
      </c>
      <c r="M53" s="599" t="s">
        <v>1921</v>
      </c>
      <c r="N53" s="593"/>
      <c r="O53" s="593"/>
    </row>
    <row r="54" spans="2:15" ht="66.75" thickBot="1" x14ac:dyDescent="0.3">
      <c r="B54" s="602" t="s">
        <v>1988</v>
      </c>
      <c r="C54" s="599" t="s">
        <v>1992</v>
      </c>
      <c r="D54" s="599">
        <v>2020</v>
      </c>
      <c r="E54" s="603">
        <v>0</v>
      </c>
      <c r="F54" s="603">
        <v>0.1</v>
      </c>
      <c r="G54" s="603">
        <v>0.25</v>
      </c>
      <c r="H54" s="603">
        <v>0.35</v>
      </c>
      <c r="I54" s="603">
        <v>0.3</v>
      </c>
      <c r="J54" s="599" t="s">
        <v>1990</v>
      </c>
      <c r="K54" s="599" t="s">
        <v>1925</v>
      </c>
      <c r="L54" s="607" t="s">
        <v>1991</v>
      </c>
      <c r="M54" s="599" t="s">
        <v>1921</v>
      </c>
      <c r="N54" s="593"/>
      <c r="O54" s="593"/>
    </row>
    <row r="55" spans="2:15" ht="50.25" customHeight="1" x14ac:dyDescent="0.25">
      <c r="B55" s="721" t="s">
        <v>1993</v>
      </c>
      <c r="C55" s="721" t="s">
        <v>1994</v>
      </c>
      <c r="D55" s="721">
        <v>2020</v>
      </c>
      <c r="E55" s="717">
        <v>0</v>
      </c>
      <c r="F55" s="717">
        <v>0</v>
      </c>
      <c r="G55" s="717">
        <v>0.2</v>
      </c>
      <c r="H55" s="717">
        <v>0.4</v>
      </c>
      <c r="I55" s="717">
        <v>0.4</v>
      </c>
      <c r="J55" s="721" t="s">
        <v>1937</v>
      </c>
      <c r="K55" s="606" t="s">
        <v>1995</v>
      </c>
      <c r="L55" s="719" t="s">
        <v>2004</v>
      </c>
      <c r="M55" s="721" t="s">
        <v>1981</v>
      </c>
      <c r="N55" s="725"/>
      <c r="O55" s="727"/>
    </row>
    <row r="56" spans="2:15" x14ac:dyDescent="0.25">
      <c r="B56" s="724"/>
      <c r="C56" s="724"/>
      <c r="D56" s="724"/>
      <c r="E56" s="723"/>
      <c r="F56" s="723"/>
      <c r="G56" s="723"/>
      <c r="H56" s="723"/>
      <c r="I56" s="723"/>
      <c r="J56" s="724"/>
      <c r="K56" s="598" t="s">
        <v>1996</v>
      </c>
      <c r="L56" s="726"/>
      <c r="M56" s="724"/>
      <c r="N56" s="725"/>
      <c r="O56" s="727"/>
    </row>
    <row r="57" spans="2:15" x14ac:dyDescent="0.25">
      <c r="B57" s="724"/>
      <c r="C57" s="724"/>
      <c r="D57" s="724"/>
      <c r="E57" s="723"/>
      <c r="F57" s="723"/>
      <c r="G57" s="723"/>
      <c r="H57" s="723"/>
      <c r="I57" s="723"/>
      <c r="J57" s="724"/>
      <c r="K57" s="598" t="s">
        <v>1997</v>
      </c>
      <c r="L57" s="726"/>
      <c r="M57" s="724"/>
      <c r="N57" s="725"/>
      <c r="O57" s="727"/>
    </row>
    <row r="58" spans="2:15" x14ac:dyDescent="0.25">
      <c r="B58" s="724"/>
      <c r="C58" s="724"/>
      <c r="D58" s="724"/>
      <c r="E58" s="723"/>
      <c r="F58" s="723"/>
      <c r="G58" s="723"/>
      <c r="H58" s="723"/>
      <c r="I58" s="723"/>
      <c r="J58" s="724"/>
      <c r="K58" s="598" t="s">
        <v>1998</v>
      </c>
      <c r="L58" s="726"/>
      <c r="M58" s="724"/>
      <c r="N58" s="725"/>
      <c r="O58" s="727"/>
    </row>
    <row r="59" spans="2:15" x14ac:dyDescent="0.25">
      <c r="B59" s="724"/>
      <c r="C59" s="724"/>
      <c r="D59" s="724"/>
      <c r="E59" s="723"/>
      <c r="F59" s="723"/>
      <c r="G59" s="723"/>
      <c r="H59" s="723"/>
      <c r="I59" s="723"/>
      <c r="J59" s="724"/>
      <c r="K59" s="598" t="s">
        <v>1999</v>
      </c>
      <c r="L59" s="726"/>
      <c r="M59" s="724"/>
      <c r="N59" s="725"/>
      <c r="O59" s="727"/>
    </row>
    <row r="60" spans="2:15" ht="16.5" x14ac:dyDescent="0.25">
      <c r="B60" s="724"/>
      <c r="C60" s="724"/>
      <c r="D60" s="724"/>
      <c r="E60" s="723"/>
      <c r="F60" s="723"/>
      <c r="G60" s="723"/>
      <c r="H60" s="723"/>
      <c r="I60" s="723"/>
      <c r="J60" s="724"/>
      <c r="K60" s="598" t="s">
        <v>2000</v>
      </c>
      <c r="L60" s="726"/>
      <c r="M60" s="724"/>
      <c r="N60" s="725"/>
      <c r="O60" s="727"/>
    </row>
    <row r="61" spans="2:15" x14ac:dyDescent="0.25">
      <c r="B61" s="724"/>
      <c r="C61" s="724"/>
      <c r="D61" s="724"/>
      <c r="E61" s="723"/>
      <c r="F61" s="723"/>
      <c r="G61" s="723"/>
      <c r="H61" s="723"/>
      <c r="I61" s="723"/>
      <c r="J61" s="724"/>
      <c r="K61" s="598" t="s">
        <v>2001</v>
      </c>
      <c r="L61" s="726"/>
      <c r="M61" s="724"/>
      <c r="N61" s="725"/>
      <c r="O61" s="727"/>
    </row>
    <row r="62" spans="2:15" ht="15.75" thickBot="1" x14ac:dyDescent="0.3">
      <c r="B62" s="724"/>
      <c r="C62" s="724"/>
      <c r="D62" s="724"/>
      <c r="E62" s="723"/>
      <c r="F62" s="723"/>
      <c r="G62" s="723"/>
      <c r="H62" s="723"/>
      <c r="I62" s="723"/>
      <c r="J62" s="724"/>
      <c r="K62" s="598" t="s">
        <v>2002</v>
      </c>
      <c r="L62" s="720"/>
      <c r="M62" s="724"/>
      <c r="N62" s="725"/>
      <c r="O62" s="727"/>
    </row>
    <row r="63" spans="2:15" ht="33.75" thickBot="1" x14ac:dyDescent="0.3">
      <c r="B63" s="722"/>
      <c r="C63" s="722"/>
      <c r="D63" s="722"/>
      <c r="E63" s="718"/>
      <c r="F63" s="718"/>
      <c r="G63" s="718"/>
      <c r="H63" s="718"/>
      <c r="I63" s="718"/>
      <c r="J63" s="722"/>
      <c r="K63" s="599" t="s">
        <v>2003</v>
      </c>
      <c r="L63" s="607" t="s">
        <v>2005</v>
      </c>
      <c r="M63" s="722"/>
      <c r="N63" s="593"/>
      <c r="O63" s="593"/>
    </row>
    <row r="64" spans="2:15" ht="66.75" thickBot="1" x14ac:dyDescent="0.3">
      <c r="B64" s="618" t="s">
        <v>2006</v>
      </c>
      <c r="C64" s="599" t="s">
        <v>2007</v>
      </c>
      <c r="D64" s="599">
        <v>2020</v>
      </c>
      <c r="E64" s="603">
        <v>0</v>
      </c>
      <c r="F64" s="603">
        <v>0.2</v>
      </c>
      <c r="G64" s="603">
        <v>0.8</v>
      </c>
      <c r="H64" s="603">
        <v>1</v>
      </c>
      <c r="I64" s="603">
        <v>0.5</v>
      </c>
      <c r="J64" s="599" t="s">
        <v>1990</v>
      </c>
      <c r="K64" s="607" t="s">
        <v>2008</v>
      </c>
      <c r="L64" s="599" t="s">
        <v>1950</v>
      </c>
      <c r="M64" s="599" t="s">
        <v>2009</v>
      </c>
      <c r="N64" s="593"/>
      <c r="O64" s="593"/>
    </row>
    <row r="65" spans="2:15" ht="15.75" thickBot="1" x14ac:dyDescent="0.3">
      <c r="B65" s="602"/>
      <c r="C65" s="599"/>
      <c r="D65" s="599"/>
      <c r="E65" s="599"/>
      <c r="F65" s="599"/>
      <c r="G65" s="599"/>
      <c r="H65" s="599"/>
      <c r="I65" s="599"/>
      <c r="J65" s="599"/>
      <c r="K65" s="599"/>
      <c r="L65" s="599"/>
      <c r="M65" s="599"/>
      <c r="N65" s="593"/>
      <c r="O65" s="593"/>
    </row>
    <row r="66" spans="2:15" ht="66.75" thickBot="1" x14ac:dyDescent="0.3">
      <c r="B66" s="602" t="s">
        <v>2010</v>
      </c>
      <c r="C66" s="599" t="s">
        <v>2011</v>
      </c>
      <c r="D66" s="599">
        <v>2020</v>
      </c>
      <c r="E66" s="603">
        <v>0.3</v>
      </c>
      <c r="F66" s="603">
        <v>0.45</v>
      </c>
      <c r="G66" s="603">
        <v>0.65</v>
      </c>
      <c r="H66" s="603">
        <v>0.8</v>
      </c>
      <c r="I66" s="603">
        <v>1</v>
      </c>
      <c r="J66" s="599" t="s">
        <v>1990</v>
      </c>
      <c r="K66" s="599" t="s">
        <v>1925</v>
      </c>
      <c r="L66" s="599" t="s">
        <v>1950</v>
      </c>
      <c r="M66" s="599" t="s">
        <v>2009</v>
      </c>
      <c r="N66" s="593"/>
      <c r="O66" s="593"/>
    </row>
    <row r="67" spans="2:15" ht="66.75" thickBot="1" x14ac:dyDescent="0.3">
      <c r="B67" s="602" t="s">
        <v>2010</v>
      </c>
      <c r="C67" s="599" t="s">
        <v>2011</v>
      </c>
      <c r="D67" s="599">
        <v>2020</v>
      </c>
      <c r="E67" s="603">
        <v>0.3</v>
      </c>
      <c r="F67" s="603">
        <v>0.45</v>
      </c>
      <c r="G67" s="603">
        <v>0.65</v>
      </c>
      <c r="H67" s="603">
        <v>0.8</v>
      </c>
      <c r="I67" s="603">
        <v>1</v>
      </c>
      <c r="J67" s="599" t="s">
        <v>1990</v>
      </c>
      <c r="K67" s="599" t="s">
        <v>1925</v>
      </c>
      <c r="L67" s="599" t="s">
        <v>1950</v>
      </c>
      <c r="M67" s="599" t="s">
        <v>2009</v>
      </c>
      <c r="N67" s="593"/>
      <c r="O67" s="593"/>
    </row>
    <row r="68" spans="2:15" ht="69.75" customHeight="1" x14ac:dyDescent="0.25">
      <c r="B68" s="721" t="s">
        <v>2012</v>
      </c>
      <c r="C68" s="721" t="s">
        <v>2013</v>
      </c>
      <c r="D68" s="721">
        <v>2020</v>
      </c>
      <c r="E68" s="717">
        <v>0</v>
      </c>
      <c r="F68" s="717">
        <v>0</v>
      </c>
      <c r="G68" s="717">
        <v>0.2</v>
      </c>
      <c r="H68" s="717">
        <v>0.35</v>
      </c>
      <c r="I68" s="717">
        <v>0.45</v>
      </c>
      <c r="J68" s="719" t="s">
        <v>2014</v>
      </c>
      <c r="K68" s="721" t="s">
        <v>1925</v>
      </c>
      <c r="L68" s="719" t="s">
        <v>2015</v>
      </c>
      <c r="M68" s="721" t="s">
        <v>2016</v>
      </c>
      <c r="N68" s="593"/>
      <c r="O68" s="593"/>
    </row>
    <row r="69" spans="2:15" x14ac:dyDescent="0.25">
      <c r="B69" s="724"/>
      <c r="C69" s="724"/>
      <c r="D69" s="724"/>
      <c r="E69" s="723"/>
      <c r="F69" s="723"/>
      <c r="G69" s="723"/>
      <c r="H69" s="723"/>
      <c r="I69" s="723"/>
      <c r="J69" s="726"/>
      <c r="K69" s="724"/>
      <c r="L69" s="726"/>
      <c r="M69" s="724"/>
      <c r="N69" s="593"/>
      <c r="O69" s="593"/>
    </row>
    <row r="70" spans="2:15" x14ac:dyDescent="0.25">
      <c r="B70" s="724"/>
      <c r="C70" s="724"/>
      <c r="D70" s="724"/>
      <c r="E70" s="723"/>
      <c r="F70" s="723"/>
      <c r="G70" s="723"/>
      <c r="H70" s="723"/>
      <c r="I70" s="723"/>
      <c r="J70" s="726"/>
      <c r="K70" s="724"/>
      <c r="L70" s="726"/>
      <c r="M70" s="724"/>
      <c r="N70" s="593"/>
      <c r="O70" s="593"/>
    </row>
    <row r="71" spans="2:15" ht="15.75" thickBot="1" x14ac:dyDescent="0.3">
      <c r="B71" s="722"/>
      <c r="C71" s="722"/>
      <c r="D71" s="722"/>
      <c r="E71" s="718"/>
      <c r="F71" s="718"/>
      <c r="G71" s="718"/>
      <c r="H71" s="718"/>
      <c r="I71" s="718"/>
      <c r="J71" s="720"/>
      <c r="K71" s="722"/>
      <c r="L71" s="720"/>
      <c r="M71" s="722"/>
      <c r="N71" s="593"/>
      <c r="O71" s="593"/>
    </row>
    <row r="72" spans="2:15" ht="108" customHeight="1" x14ac:dyDescent="0.25">
      <c r="B72" s="721" t="s">
        <v>2017</v>
      </c>
      <c r="C72" s="721" t="s">
        <v>2018</v>
      </c>
      <c r="D72" s="721">
        <v>2020</v>
      </c>
      <c r="E72" s="717">
        <v>0</v>
      </c>
      <c r="F72" s="717">
        <v>0.1</v>
      </c>
      <c r="G72" s="717">
        <v>0.4</v>
      </c>
      <c r="H72" s="717">
        <v>0.7</v>
      </c>
      <c r="I72" s="717">
        <v>1</v>
      </c>
      <c r="J72" s="719" t="s">
        <v>2014</v>
      </c>
      <c r="K72" s="721" t="s">
        <v>1925</v>
      </c>
      <c r="L72" s="719" t="s">
        <v>2019</v>
      </c>
      <c r="M72" s="721" t="s">
        <v>2009</v>
      </c>
      <c r="N72" s="593"/>
      <c r="O72" s="593"/>
    </row>
    <row r="73" spans="2:15" ht="15.75" thickBot="1" x14ac:dyDescent="0.3">
      <c r="B73" s="722"/>
      <c r="C73" s="722"/>
      <c r="D73" s="722"/>
      <c r="E73" s="718"/>
      <c r="F73" s="718"/>
      <c r="G73" s="718"/>
      <c r="H73" s="718"/>
      <c r="I73" s="718"/>
      <c r="J73" s="720"/>
      <c r="K73" s="722"/>
      <c r="L73" s="720"/>
      <c r="M73" s="722"/>
      <c r="N73" s="593"/>
      <c r="O73" s="593"/>
    </row>
  </sheetData>
  <mergeCells count="130">
    <mergeCell ref="M4:M6"/>
    <mergeCell ref="D5:D6"/>
    <mergeCell ref="E5:E6"/>
    <mergeCell ref="F5:I5"/>
    <mergeCell ref="B2:I2"/>
    <mergeCell ref="B3:I3"/>
    <mergeCell ref="J2:N3"/>
    <mergeCell ref="O2:O3"/>
    <mergeCell ref="B4:B6"/>
    <mergeCell ref="C4:C6"/>
    <mergeCell ref="D4:E4"/>
    <mergeCell ref="F4:I4"/>
    <mergeCell ref="J4:J6"/>
    <mergeCell ref="L4:L6"/>
    <mergeCell ref="H8:H14"/>
    <mergeCell ref="I8:I14"/>
    <mergeCell ref="J8:J14"/>
    <mergeCell ref="M8:M14"/>
    <mergeCell ref="N8:N14"/>
    <mergeCell ref="O8:O14"/>
    <mergeCell ref="B8:B14"/>
    <mergeCell ref="C8:C14"/>
    <mergeCell ref="D8:D14"/>
    <mergeCell ref="E8:E14"/>
    <mergeCell ref="F8:F14"/>
    <mergeCell ref="G8:G14"/>
    <mergeCell ref="H20:H22"/>
    <mergeCell ref="I20:I22"/>
    <mergeCell ref="J20:J22"/>
    <mergeCell ref="K20:K22"/>
    <mergeCell ref="N20:N21"/>
    <mergeCell ref="O20:O21"/>
    <mergeCell ref="B20:B22"/>
    <mergeCell ref="C20:C22"/>
    <mergeCell ref="D20:D22"/>
    <mergeCell ref="E20:E22"/>
    <mergeCell ref="F20:F22"/>
    <mergeCell ref="G20:G22"/>
    <mergeCell ref="H23:H25"/>
    <mergeCell ref="I23:I25"/>
    <mergeCell ref="J23:J25"/>
    <mergeCell ref="K23:K25"/>
    <mergeCell ref="N23:N24"/>
    <mergeCell ref="O23:O24"/>
    <mergeCell ref="B23:B25"/>
    <mergeCell ref="C23:C25"/>
    <mergeCell ref="D23:D25"/>
    <mergeCell ref="E23:E25"/>
    <mergeCell ref="F23:F25"/>
    <mergeCell ref="G23:G25"/>
    <mergeCell ref="I27:I33"/>
    <mergeCell ref="M27:M33"/>
    <mergeCell ref="N27:N32"/>
    <mergeCell ref="O27:O32"/>
    <mergeCell ref="B35:B42"/>
    <mergeCell ref="C35:C42"/>
    <mergeCell ref="D35:D42"/>
    <mergeCell ref="E35:E42"/>
    <mergeCell ref="F35:F42"/>
    <mergeCell ref="G35:G42"/>
    <mergeCell ref="C27:C33"/>
    <mergeCell ref="D27:D33"/>
    <mergeCell ref="E27:E33"/>
    <mergeCell ref="F27:F33"/>
    <mergeCell ref="G27:G33"/>
    <mergeCell ref="H27:H33"/>
    <mergeCell ref="H35:H42"/>
    <mergeCell ref="I35:I42"/>
    <mergeCell ref="M35:M42"/>
    <mergeCell ref="N35:N42"/>
    <mergeCell ref="O35:O42"/>
    <mergeCell ref="C43:C49"/>
    <mergeCell ref="D43:D49"/>
    <mergeCell ref="E43:E49"/>
    <mergeCell ref="F43:F49"/>
    <mergeCell ref="G43:G49"/>
    <mergeCell ref="H43:H49"/>
    <mergeCell ref="I43:I49"/>
    <mergeCell ref="M43:M49"/>
    <mergeCell ref="N43:N49"/>
    <mergeCell ref="O43:O49"/>
    <mergeCell ref="C50:C52"/>
    <mergeCell ref="D50:D52"/>
    <mergeCell ref="E50:E52"/>
    <mergeCell ref="F50:F52"/>
    <mergeCell ref="G50:G52"/>
    <mergeCell ref="O55:O62"/>
    <mergeCell ref="B68:B71"/>
    <mergeCell ref="C68:C71"/>
    <mergeCell ref="D68:D71"/>
    <mergeCell ref="E68:E71"/>
    <mergeCell ref="F68:F71"/>
    <mergeCell ref="G68:G71"/>
    <mergeCell ref="O50:O52"/>
    <mergeCell ref="B55:B63"/>
    <mergeCell ref="C55:C63"/>
    <mergeCell ref="D55:D63"/>
    <mergeCell ref="E55:E63"/>
    <mergeCell ref="F55:F63"/>
    <mergeCell ref="G55:G63"/>
    <mergeCell ref="H55:H63"/>
    <mergeCell ref="I55:I63"/>
    <mergeCell ref="J55:J63"/>
    <mergeCell ref="H50:H52"/>
    <mergeCell ref="I50:I52"/>
    <mergeCell ref="J50:J52"/>
    <mergeCell ref="K50:K52"/>
    <mergeCell ref="M50:M52"/>
    <mergeCell ref="N50:N52"/>
    <mergeCell ref="H68:H71"/>
    <mergeCell ref="I68:I71"/>
    <mergeCell ref="J68:J71"/>
    <mergeCell ref="K68:K71"/>
    <mergeCell ref="L68:L71"/>
    <mergeCell ref="M68:M71"/>
    <mergeCell ref="L55:L62"/>
    <mergeCell ref="M55:M63"/>
    <mergeCell ref="N55:N62"/>
    <mergeCell ref="H72:H73"/>
    <mergeCell ref="I72:I73"/>
    <mergeCell ref="J72:J73"/>
    <mergeCell ref="K72:K73"/>
    <mergeCell ref="L72:L73"/>
    <mergeCell ref="M72:M73"/>
    <mergeCell ref="B72:B73"/>
    <mergeCell ref="C72:C73"/>
    <mergeCell ref="D72:D73"/>
    <mergeCell ref="E72:E73"/>
    <mergeCell ref="F72:F73"/>
    <mergeCell ref="G72:G7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F40"/>
  <sheetViews>
    <sheetView showGridLines="0" topLeftCell="A11" zoomScale="112" zoomScaleNormal="112" workbookViewId="0">
      <selection activeCell="C15" sqref="C15"/>
    </sheetView>
  </sheetViews>
  <sheetFormatPr defaultColWidth="11.42578125" defaultRowHeight="15" x14ac:dyDescent="0.25"/>
  <cols>
    <col min="3" max="3" width="69.140625" customWidth="1"/>
    <col min="4" max="4" width="47.42578125" customWidth="1"/>
    <col min="5" max="5" width="63" customWidth="1"/>
    <col min="7" max="7" width="11.42578125" customWidth="1"/>
  </cols>
  <sheetData>
    <row r="5" spans="3:4" x14ac:dyDescent="0.25">
      <c r="C5" t="s">
        <v>1889</v>
      </c>
      <c r="D5" s="611" t="s">
        <v>1892</v>
      </c>
    </row>
    <row r="6" spans="3:4" ht="30" x14ac:dyDescent="0.25">
      <c r="C6" s="611" t="s">
        <v>1902</v>
      </c>
      <c r="D6" s="611" t="s">
        <v>1903</v>
      </c>
    </row>
    <row r="7" spans="3:4" ht="30" x14ac:dyDescent="0.25">
      <c r="C7" s="611" t="s">
        <v>2071</v>
      </c>
      <c r="D7" s="611" t="s">
        <v>1909</v>
      </c>
    </row>
    <row r="8" spans="3:4" ht="30" x14ac:dyDescent="0.25">
      <c r="C8" s="611" t="s">
        <v>1922</v>
      </c>
      <c r="D8" s="611" t="s">
        <v>1923</v>
      </c>
    </row>
    <row r="9" spans="3:4" ht="45" x14ac:dyDescent="0.25">
      <c r="C9" s="611" t="s">
        <v>1927</v>
      </c>
      <c r="D9" s="611" t="s">
        <v>1928</v>
      </c>
    </row>
    <row r="10" spans="3:4" ht="30" x14ac:dyDescent="0.25">
      <c r="C10" s="611" t="s">
        <v>1929</v>
      </c>
      <c r="D10" s="611" t="s">
        <v>1930</v>
      </c>
    </row>
    <row r="11" spans="3:4" ht="30" x14ac:dyDescent="0.25">
      <c r="C11" s="611" t="s">
        <v>1931</v>
      </c>
      <c r="D11" s="611" t="s">
        <v>1932</v>
      </c>
    </row>
    <row r="12" spans="3:4" x14ac:dyDescent="0.25">
      <c r="C12" s="611" t="s">
        <v>2072</v>
      </c>
      <c r="D12" s="611" t="s">
        <v>1934</v>
      </c>
    </row>
    <row r="13" spans="3:4" ht="45" x14ac:dyDescent="0.25">
      <c r="C13" s="611" t="s">
        <v>2073</v>
      </c>
      <c r="D13" s="611" t="s">
        <v>1936</v>
      </c>
    </row>
    <row r="14" spans="3:4" ht="30" x14ac:dyDescent="0.25">
      <c r="C14" s="611" t="s">
        <v>1944</v>
      </c>
      <c r="D14" s="611" t="s">
        <v>1945</v>
      </c>
    </row>
    <row r="15" spans="3:4" ht="30" x14ac:dyDescent="0.25">
      <c r="C15" s="611" t="s">
        <v>2074</v>
      </c>
      <c r="D15" s="611" t="s">
        <v>1949</v>
      </c>
    </row>
    <row r="16" spans="3:4" ht="30" x14ac:dyDescent="0.25">
      <c r="C16" s="611" t="s">
        <v>2075</v>
      </c>
      <c r="D16" s="611" t="s">
        <v>1953</v>
      </c>
    </row>
    <row r="17" spans="3:4" ht="30" x14ac:dyDescent="0.25">
      <c r="C17" s="611" t="s">
        <v>2076</v>
      </c>
      <c r="D17" s="611" t="s">
        <v>1968</v>
      </c>
    </row>
    <row r="18" spans="3:4" ht="60" x14ac:dyDescent="0.25">
      <c r="C18" s="611" t="s">
        <v>2077</v>
      </c>
      <c r="D18" s="611" t="s">
        <v>1973</v>
      </c>
    </row>
    <row r="19" spans="3:4" ht="60" x14ac:dyDescent="0.25">
      <c r="C19" s="611" t="s">
        <v>2077</v>
      </c>
      <c r="D19" s="611" t="s">
        <v>1978</v>
      </c>
    </row>
    <row r="20" spans="3:4" ht="30" x14ac:dyDescent="0.25">
      <c r="C20" s="611" t="s">
        <v>1977</v>
      </c>
      <c r="D20" s="611" t="s">
        <v>2056</v>
      </c>
    </row>
    <row r="21" spans="3:4" ht="60" x14ac:dyDescent="0.25">
      <c r="C21" s="611" t="s">
        <v>2055</v>
      </c>
      <c r="D21" s="611" t="s">
        <v>2056</v>
      </c>
    </row>
    <row r="22" spans="3:4" ht="30" x14ac:dyDescent="0.25">
      <c r="C22" s="611" t="s">
        <v>2078</v>
      </c>
      <c r="D22" s="611" t="s">
        <v>1989</v>
      </c>
    </row>
    <row r="23" spans="3:4" ht="45" x14ac:dyDescent="0.25">
      <c r="C23" s="611" t="s">
        <v>2070</v>
      </c>
      <c r="D23" s="611" t="s">
        <v>1992</v>
      </c>
    </row>
    <row r="24" spans="3:4" ht="45" x14ac:dyDescent="0.25">
      <c r="C24" s="611" t="s">
        <v>2079</v>
      </c>
      <c r="D24" s="611" t="s">
        <v>1994</v>
      </c>
    </row>
    <row r="25" spans="3:4" ht="45" x14ac:dyDescent="0.25">
      <c r="C25" s="611" t="s">
        <v>2080</v>
      </c>
      <c r="D25" s="611" t="s">
        <v>2007</v>
      </c>
    </row>
    <row r="26" spans="3:4" ht="30" x14ac:dyDescent="0.25">
      <c r="C26" s="611" t="s">
        <v>2081</v>
      </c>
      <c r="D26" s="611" t="s">
        <v>2011</v>
      </c>
    </row>
    <row r="27" spans="3:4" ht="45" x14ac:dyDescent="0.25">
      <c r="C27" s="611" t="s">
        <v>2082</v>
      </c>
      <c r="D27" s="611" t="s">
        <v>2013</v>
      </c>
    </row>
    <row r="28" spans="3:4" ht="30" x14ac:dyDescent="0.25">
      <c r="C28" s="611" t="s">
        <v>2083</v>
      </c>
      <c r="D28" s="611" t="s">
        <v>2018</v>
      </c>
    </row>
    <row r="29" spans="3:4" ht="21" x14ac:dyDescent="0.35">
      <c r="C29" s="637" t="s">
        <v>2192</v>
      </c>
      <c r="D29" s="611"/>
    </row>
    <row r="30" spans="3:4" ht="26.25" x14ac:dyDescent="0.25">
      <c r="C30" s="649" t="s">
        <v>2300</v>
      </c>
      <c r="D30" s="611"/>
    </row>
    <row r="34" spans="3:6" ht="15.75" x14ac:dyDescent="0.25">
      <c r="C34" s="622" t="s">
        <v>660</v>
      </c>
      <c r="D34" s="491" t="s">
        <v>701</v>
      </c>
      <c r="E34" s="619" t="s">
        <v>2023</v>
      </c>
      <c r="F34" s="159"/>
    </row>
    <row r="35" spans="3:6" ht="60" x14ac:dyDescent="0.25">
      <c r="C35" s="623" t="s">
        <v>2022</v>
      </c>
      <c r="D35" s="185" t="s">
        <v>1767</v>
      </c>
      <c r="E35" s="620" t="s">
        <v>2024</v>
      </c>
      <c r="F35" s="159" t="s">
        <v>2039</v>
      </c>
    </row>
    <row r="36" spans="3:6" ht="75" x14ac:dyDescent="0.25">
      <c r="C36" s="623" t="s">
        <v>2021</v>
      </c>
      <c r="D36" s="185" t="s">
        <v>1768</v>
      </c>
      <c r="E36" s="620" t="s">
        <v>2025</v>
      </c>
      <c r="F36" s="159" t="s">
        <v>2040</v>
      </c>
    </row>
    <row r="37" spans="3:6" ht="60" x14ac:dyDescent="0.25">
      <c r="C37" s="623" t="s">
        <v>2020</v>
      </c>
      <c r="D37" s="185" t="s">
        <v>1769</v>
      </c>
      <c r="E37" s="620" t="s">
        <v>2026</v>
      </c>
      <c r="F37" s="159" t="s">
        <v>2041</v>
      </c>
    </row>
    <row r="38" spans="3:6" ht="57.75" x14ac:dyDescent="0.25">
      <c r="C38" s="623" t="s">
        <v>2029</v>
      </c>
      <c r="D38" s="185" t="s">
        <v>1770</v>
      </c>
      <c r="E38" s="621" t="s">
        <v>2027</v>
      </c>
      <c r="F38" s="159" t="s">
        <v>2042</v>
      </c>
    </row>
    <row r="39" spans="3:6" ht="57.75" x14ac:dyDescent="0.25">
      <c r="C39" s="623" t="s">
        <v>2028</v>
      </c>
      <c r="D39" s="185" t="s">
        <v>2031</v>
      </c>
      <c r="E39" s="621" t="s">
        <v>2030</v>
      </c>
      <c r="F39" s="159" t="s">
        <v>2043</v>
      </c>
    </row>
    <row r="40" spans="3:6" ht="72" x14ac:dyDescent="0.25">
      <c r="C40" s="623" t="s">
        <v>2032</v>
      </c>
      <c r="D40" s="185" t="s">
        <v>2033</v>
      </c>
      <c r="E40" s="621" t="s">
        <v>2034</v>
      </c>
      <c r="F40" s="159" t="s">
        <v>2044</v>
      </c>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AD23"/>
  <sheetViews>
    <sheetView showGridLines="0" zoomScale="85" zoomScaleNormal="85" workbookViewId="0">
      <selection activeCell="N5" sqref="N5"/>
    </sheetView>
  </sheetViews>
  <sheetFormatPr defaultColWidth="11.42578125" defaultRowHeight="15" x14ac:dyDescent="0.25"/>
  <cols>
    <col min="1" max="1" width="5" style="2" customWidth="1"/>
    <col min="2" max="6" width="5" style="2" hidden="1" customWidth="1"/>
    <col min="7" max="7" width="31.42578125" style="4" customWidth="1"/>
    <col min="8" max="8" width="17.140625" style="4" customWidth="1"/>
    <col min="9" max="9" width="25.140625" style="4" customWidth="1"/>
    <col min="10" max="10" width="15" style="4" bestFit="1" customWidth="1"/>
    <col min="11" max="11" width="7.7109375" style="4" hidden="1" customWidth="1"/>
    <col min="12" max="12" width="20.42578125" style="4" bestFit="1" customWidth="1"/>
    <col min="13" max="13" width="17.42578125" style="4" customWidth="1"/>
    <col min="14" max="14" width="16.140625" style="4" customWidth="1"/>
    <col min="15" max="15" width="21" style="396" customWidth="1"/>
    <col min="16" max="16" width="23.28515625" style="4" customWidth="1"/>
    <col min="17" max="18" width="11.42578125" style="116"/>
    <col min="19" max="19" width="19.140625" style="116" bestFit="1" customWidth="1"/>
    <col min="20" max="20" width="24.140625" style="116" bestFit="1" customWidth="1"/>
    <col min="21" max="21" width="11.42578125" style="116"/>
    <col min="22" max="29" width="11.42578125" style="115"/>
    <col min="30" max="30" width="10.85546875" customWidth="1"/>
    <col min="31" max="16384" width="11.42578125" style="2"/>
  </cols>
  <sheetData>
    <row r="1" spans="2:30" s="370" customFormat="1" ht="15" customHeight="1" x14ac:dyDescent="0.25">
      <c r="G1" s="367"/>
      <c r="H1" s="367"/>
      <c r="I1" s="367"/>
      <c r="J1" s="367"/>
      <c r="K1" s="367"/>
      <c r="L1" s="367"/>
      <c r="M1" s="367"/>
      <c r="N1" s="367"/>
      <c r="O1" s="393"/>
      <c r="P1" s="367"/>
      <c r="Q1" s="368"/>
      <c r="R1" s="368"/>
      <c r="S1" s="368"/>
      <c r="T1" s="368"/>
      <c r="U1" s="368"/>
      <c r="V1" s="369"/>
      <c r="W1" s="369"/>
      <c r="X1" s="369"/>
      <c r="Y1" s="369"/>
      <c r="Z1" s="369"/>
      <c r="AA1" s="369"/>
      <c r="AB1" s="369"/>
      <c r="AC1" s="369"/>
      <c r="AD1" s="153"/>
    </row>
    <row r="2" spans="2:30" s="153" customFormat="1" ht="15.75" x14ac:dyDescent="0.25">
      <c r="H2" s="364">
        <f>'Formulario PPGR1'!G2</f>
        <v>0</v>
      </c>
      <c r="L2" s="154"/>
      <c r="M2" s="154"/>
      <c r="N2" s="154"/>
      <c r="O2" s="394"/>
      <c r="P2" s="154"/>
      <c r="Q2" s="154"/>
      <c r="R2" s="154"/>
      <c r="S2" s="154"/>
      <c r="T2" s="154"/>
      <c r="U2" s="154"/>
      <c r="V2" s="170"/>
      <c r="W2" s="166"/>
      <c r="X2" s="166"/>
      <c r="Y2" s="166"/>
      <c r="Z2" s="168"/>
    </row>
    <row r="3" spans="2:30" s="153" customFormat="1" x14ac:dyDescent="0.25">
      <c r="H3" s="365" t="e">
        <f>'Formulario PPGR1'!#REF!</f>
        <v>#REF!</v>
      </c>
      <c r="L3" s="154"/>
      <c r="M3" s="154"/>
      <c r="N3" s="154"/>
      <c r="O3" s="394"/>
      <c r="P3" s="154"/>
      <c r="Q3" s="154"/>
      <c r="R3" s="154"/>
      <c r="S3" s="154"/>
      <c r="T3" s="154"/>
      <c r="U3" s="154"/>
      <c r="V3" s="170"/>
      <c r="W3" s="166"/>
      <c r="X3" s="166"/>
      <c r="Y3" s="166"/>
      <c r="Z3" s="168"/>
    </row>
    <row r="4" spans="2:30" s="153" customFormat="1" x14ac:dyDescent="0.25">
      <c r="H4" s="366" t="e">
        <f>'Formulario PPGR1'!#REF!</f>
        <v>#REF!</v>
      </c>
      <c r="L4" s="154"/>
      <c r="M4" s="154"/>
      <c r="N4" s="154"/>
      <c r="O4" s="394"/>
      <c r="P4" s="154"/>
      <c r="Q4" s="154"/>
      <c r="R4" s="154"/>
      <c r="S4" s="154"/>
      <c r="T4" s="154"/>
      <c r="U4" s="154"/>
      <c r="V4" s="170"/>
      <c r="W4" s="166"/>
      <c r="X4" s="166"/>
      <c r="Y4" s="166"/>
      <c r="Z4" s="168"/>
    </row>
    <row r="5" spans="2:30" s="153" customFormat="1" x14ac:dyDescent="0.25">
      <c r="H5" s="366" t="s">
        <v>1530</v>
      </c>
      <c r="L5" s="154"/>
      <c r="M5" s="154"/>
      <c r="N5" s="154"/>
      <c r="O5" s="394"/>
      <c r="P5" s="154"/>
      <c r="Q5" s="154"/>
      <c r="R5" s="154"/>
      <c r="S5" s="154"/>
      <c r="T5" s="154"/>
      <c r="U5" s="154"/>
      <c r="V5" s="170"/>
      <c r="W5" s="166"/>
      <c r="X5" s="166"/>
      <c r="Y5" s="166"/>
      <c r="Z5" s="168"/>
    </row>
    <row r="6" spans="2:30" s="370" customFormat="1" x14ac:dyDescent="0.25">
      <c r="G6" s="371"/>
      <c r="H6" s="158" t="e">
        <f>'Formulario PPGR1'!#REF!</f>
        <v>#REF!</v>
      </c>
      <c r="J6" s="153"/>
      <c r="K6" s="153"/>
      <c r="L6" s="154"/>
      <c r="M6" s="154"/>
      <c r="N6" s="154"/>
      <c r="O6" s="394"/>
      <c r="P6" s="154"/>
      <c r="Q6" s="154"/>
      <c r="R6" s="154"/>
      <c r="S6" s="368"/>
      <c r="T6" s="368"/>
      <c r="U6" s="368"/>
      <c r="V6" s="369"/>
      <c r="W6" s="369"/>
      <c r="X6" s="369"/>
      <c r="Y6" s="369"/>
      <c r="Z6" s="369"/>
      <c r="AA6" s="369"/>
      <c r="AB6" s="369"/>
      <c r="AC6" s="369"/>
      <c r="AD6" s="153"/>
    </row>
    <row r="7" spans="2:30" s="370" customFormat="1" ht="18.75" customHeight="1" x14ac:dyDescent="0.25">
      <c r="G7" s="371"/>
      <c r="H7" s="371"/>
      <c r="I7" s="371"/>
      <c r="J7" s="153"/>
      <c r="K7" s="153"/>
      <c r="L7" s="154"/>
      <c r="M7" s="154"/>
      <c r="N7" s="154"/>
      <c r="O7" s="394"/>
      <c r="P7" s="154"/>
      <c r="Q7" s="154"/>
      <c r="R7" s="154"/>
      <c r="S7" s="368"/>
      <c r="T7" s="368"/>
      <c r="U7" s="368"/>
      <c r="V7" s="369"/>
      <c r="W7" s="369"/>
      <c r="X7" s="369"/>
      <c r="Y7" s="369"/>
      <c r="Z7" s="369"/>
      <c r="AA7" s="369"/>
      <c r="AB7" s="369"/>
      <c r="AC7" s="369"/>
      <c r="AD7" s="153"/>
    </row>
    <row r="8" spans="2:30" ht="25.5" x14ac:dyDescent="0.25">
      <c r="B8" s="405" t="s">
        <v>1603</v>
      </c>
      <c r="C8" s="406" t="s">
        <v>1600</v>
      </c>
      <c r="D8" s="406" t="s">
        <v>459</v>
      </c>
      <c r="E8" s="406" t="s">
        <v>1601</v>
      </c>
      <c r="F8" s="407" t="s">
        <v>1602</v>
      </c>
      <c r="G8" s="372" t="s">
        <v>1333</v>
      </c>
      <c r="H8" s="372" t="s">
        <v>1335</v>
      </c>
      <c r="I8" s="372" t="s">
        <v>454</v>
      </c>
      <c r="J8" s="372" t="s">
        <v>452</v>
      </c>
      <c r="K8" s="372" t="s">
        <v>1586</v>
      </c>
      <c r="L8" s="372" t="s">
        <v>453</v>
      </c>
      <c r="M8" s="374" t="s">
        <v>3</v>
      </c>
      <c r="N8" s="373" t="s">
        <v>56</v>
      </c>
      <c r="O8" s="395" t="s">
        <v>60</v>
      </c>
      <c r="P8" s="375" t="s">
        <v>55</v>
      </c>
    </row>
    <row r="9" spans="2:30" x14ac:dyDescent="0.25">
      <c r="B9" s="392" t="str">
        <f>IF(Tabla4[[#This Row],[Tipo de Intervención]]="","",CONCATENATE(Tabla4[[#This Row],[POA]],".",Tabla4[[#This Row],[SRS]],".",Tabla4[[#This Row],[AREA]],".",Tabla4[[#This Row],[TIPO]]))</f>
        <v/>
      </c>
      <c r="C9" s="392" t="str">
        <f>IF(Tabla4[[#This Row],[Tipo de Intervención]]="","",'Formulario PPGR1'!#REF!)</f>
        <v/>
      </c>
      <c r="D9" s="392" t="str">
        <f>IF(Tabla4[[#This Row],[Tipo de Intervención]]="","",'Formulario PPGR1'!#REF!)</f>
        <v/>
      </c>
      <c r="E9" s="392" t="str">
        <f>IF(Tabla4[[#This Row],[Tipo de Intervención]]="","",'Formulario PPGR1'!#REF!)</f>
        <v/>
      </c>
      <c r="F9" s="392" t="str">
        <f>IF(Tabla4[[#This Row],[Tipo de Intervención]]="","",'Formulario PPGR1'!#REF!)</f>
        <v/>
      </c>
      <c r="G9" s="389"/>
      <c r="H9" s="390"/>
      <c r="I9" s="391"/>
      <c r="J9" s="391"/>
      <c r="K9" s="391" t="str">
        <f>IFERROR(VLOOKUP(Tabla4[[#This Row],[Provincia]],Prov!$A$2:$B$156,2,FALSE),"")</f>
        <v/>
      </c>
      <c r="L9" s="392"/>
      <c r="M9" s="392"/>
      <c r="N9" s="392"/>
      <c r="O9" s="397" t="str">
        <f>IFERROR(VLOOKUP($G9,Catalogo!$G$19:$H$24,2,FALSE),"")</f>
        <v/>
      </c>
      <c r="P9" s="398"/>
    </row>
    <row r="10" spans="2:30" x14ac:dyDescent="0.25">
      <c r="B10" s="392" t="str">
        <f>IF(Tabla4[[#This Row],[Tipo de Intervención]]="","",CONCATENATE(Tabla4[[#This Row],[POA]],".",Tabla4[[#This Row],[SRS]],".",Tabla4[[#This Row],[AREA]],".",Tabla4[[#This Row],[TIPO]]))</f>
        <v/>
      </c>
      <c r="C10" s="392" t="str">
        <f>IF(Tabla4[[#This Row],[Tipo de Intervención]]="","",'Formulario PPGR1'!#REF!)</f>
        <v/>
      </c>
      <c r="D10" s="392" t="str">
        <f>IF(Tabla4[[#This Row],[Tipo de Intervención]]="","",'Formulario PPGR1'!#REF!)</f>
        <v/>
      </c>
      <c r="E10" s="392" t="str">
        <f>IF(Tabla4[[#This Row],[Tipo de Intervención]]="","",'Formulario PPGR1'!#REF!)</f>
        <v/>
      </c>
      <c r="F10" s="392" t="str">
        <f>IF(Tabla4[[#This Row],[Tipo de Intervención]]="","",'Formulario PPGR1'!#REF!)</f>
        <v/>
      </c>
      <c r="G10" s="389"/>
      <c r="H10" s="390"/>
      <c r="I10" s="391"/>
      <c r="J10" s="391"/>
      <c r="K10" s="391"/>
      <c r="L10" s="392"/>
      <c r="M10" s="392"/>
      <c r="N10" s="392"/>
      <c r="O10" s="397" t="str">
        <f>IFERROR(VLOOKUP($G10,Catalogo!$G$19:$H$24,2,FALSE),"")</f>
        <v/>
      </c>
      <c r="P10" s="398"/>
    </row>
    <row r="11" spans="2:30" x14ac:dyDescent="0.25">
      <c r="B11" s="392" t="str">
        <f>IF(Tabla4[[#This Row],[Tipo de Intervención]]="","",CONCATENATE(Tabla4[[#This Row],[POA]],".",Tabla4[[#This Row],[SRS]],".",Tabla4[[#This Row],[AREA]],".",Tabla4[[#This Row],[TIPO]]))</f>
        <v/>
      </c>
      <c r="C11" s="392" t="str">
        <f>IF(Tabla4[[#This Row],[Tipo de Intervención]]="","",'Formulario PPGR1'!#REF!)</f>
        <v/>
      </c>
      <c r="D11" s="392" t="str">
        <f>IF(Tabla4[[#This Row],[Tipo de Intervención]]="","",'Formulario PPGR1'!#REF!)</f>
        <v/>
      </c>
      <c r="E11" s="392" t="str">
        <f>IF(Tabla4[[#This Row],[Tipo de Intervención]]="","",'Formulario PPGR1'!#REF!)</f>
        <v/>
      </c>
      <c r="F11" s="392" t="str">
        <f>IF(Tabla4[[#This Row],[Tipo de Intervención]]="","",'Formulario PPGR1'!#REF!)</f>
        <v/>
      </c>
      <c r="G11" s="389"/>
      <c r="H11" s="390"/>
      <c r="I11" s="391"/>
      <c r="J11" s="391"/>
      <c r="K11" s="391" t="str">
        <f>IFERROR(VLOOKUP(Tabla4[[#This Row],[Provincia]],Prov!$A$2:$B$156,2,FALSE),"")</f>
        <v/>
      </c>
      <c r="L11" s="392"/>
      <c r="M11" s="392"/>
      <c r="N11" s="392"/>
      <c r="O11" s="397" t="str">
        <f>IFERROR(VLOOKUP($G11,Catalogo!$G$19:$H$24,2,FALSE),"")</f>
        <v/>
      </c>
      <c r="P11" s="398"/>
    </row>
    <row r="12" spans="2:30" x14ac:dyDescent="0.25">
      <c r="B12" s="392" t="str">
        <f>IF(Tabla4[[#This Row],[Tipo de Intervención]]="","",CONCATENATE(Tabla4[[#This Row],[POA]],".",Tabla4[[#This Row],[SRS]],".",Tabla4[[#This Row],[AREA]],".",Tabla4[[#This Row],[TIPO]]))</f>
        <v/>
      </c>
      <c r="C12" s="392" t="str">
        <f>IF(Tabla4[[#This Row],[Tipo de Intervención]]="","",'Formulario PPGR1'!#REF!)</f>
        <v/>
      </c>
      <c r="D12" s="392" t="str">
        <f>IF(Tabla4[[#This Row],[Tipo de Intervención]]="","",'Formulario PPGR1'!#REF!)</f>
        <v/>
      </c>
      <c r="E12" s="392" t="str">
        <f>IF(Tabla4[[#This Row],[Tipo de Intervención]]="","",'Formulario PPGR1'!#REF!)</f>
        <v/>
      </c>
      <c r="F12" s="392" t="str">
        <f>IF(Tabla4[[#This Row],[Tipo de Intervención]]="","",'Formulario PPGR1'!#REF!)</f>
        <v/>
      </c>
      <c r="G12" s="390"/>
      <c r="H12" s="390"/>
      <c r="I12" s="391"/>
      <c r="J12" s="391"/>
      <c r="K12" s="391" t="str">
        <f>IFERROR(VLOOKUP(Tabla4[[#This Row],[Provincia]],Prov!$A$2:$B$156,2,FALSE),"")</f>
        <v/>
      </c>
      <c r="L12" s="392"/>
      <c r="M12" s="392"/>
      <c r="N12" s="392"/>
      <c r="O12" s="399"/>
      <c r="P12" s="398"/>
    </row>
    <row r="13" spans="2:30" ht="15" customHeight="1" x14ac:dyDescent="0.25">
      <c r="B13" s="392" t="str">
        <f>IF(Tabla4[[#This Row],[Tipo de Intervención]]="","",CONCATENATE(Tabla4[[#This Row],[POA]],".",Tabla4[[#This Row],[SRS]],".",Tabla4[[#This Row],[AREA]],".",Tabla4[[#This Row],[TIPO]]))</f>
        <v/>
      </c>
      <c r="C13" s="392" t="str">
        <f>IF(Tabla4[[#This Row],[Tipo de Intervención]]="","",'Formulario PPGR1'!#REF!)</f>
        <v/>
      </c>
      <c r="D13" s="392" t="str">
        <f>IF(Tabla4[[#This Row],[Tipo de Intervención]]="","",'Formulario PPGR1'!#REF!)</f>
        <v/>
      </c>
      <c r="E13" s="392" t="str">
        <f>IF(Tabla4[[#This Row],[Tipo de Intervención]]="","",'Formulario PPGR1'!#REF!)</f>
        <v/>
      </c>
      <c r="F13" s="392" t="str">
        <f>IF(Tabla4[[#This Row],[Tipo de Intervención]]="","",'Formulario PPGR1'!#REF!)</f>
        <v/>
      </c>
      <c r="G13" s="390"/>
      <c r="H13" s="390"/>
      <c r="I13" s="391"/>
      <c r="J13" s="391"/>
      <c r="K13" s="391" t="str">
        <f>IFERROR(VLOOKUP(Tabla4[[#This Row],[Provincia]],Prov!$A$2:$B$156,2,FALSE),"")</f>
        <v/>
      </c>
      <c r="L13" s="392"/>
      <c r="M13" s="392"/>
      <c r="N13" s="392"/>
      <c r="O13" s="397" t="str">
        <f>IFERROR(VLOOKUP($G13,Catalogo!$G$19:$H$24,2,FALSE),"")</f>
        <v/>
      </c>
      <c r="P13" s="398"/>
    </row>
    <row r="14" spans="2:30" x14ac:dyDescent="0.25">
      <c r="B14" s="392" t="str">
        <f>IF(Tabla4[[#This Row],[Tipo de Intervención]]="","",CONCATENATE(Tabla4[[#This Row],[POA]],".",Tabla4[[#This Row],[SRS]],".",Tabla4[[#This Row],[AREA]],".",Tabla4[[#This Row],[TIPO]]))</f>
        <v/>
      </c>
      <c r="C14" s="392" t="str">
        <f>IF(Tabla4[[#This Row],[Tipo de Intervención]]="","",'Formulario PPGR1'!#REF!)</f>
        <v/>
      </c>
      <c r="D14" s="392" t="str">
        <f>IF(Tabla4[[#This Row],[Tipo de Intervención]]="","",'Formulario PPGR1'!#REF!)</f>
        <v/>
      </c>
      <c r="E14" s="392" t="str">
        <f>IF(Tabla4[[#This Row],[Tipo de Intervención]]="","",'Formulario PPGR1'!#REF!)</f>
        <v/>
      </c>
      <c r="F14" s="392" t="str">
        <f>IF(Tabla4[[#This Row],[Tipo de Intervención]]="","",'Formulario PPGR1'!#REF!)</f>
        <v/>
      </c>
      <c r="G14" s="390"/>
      <c r="H14" s="390"/>
      <c r="I14" s="391"/>
      <c r="J14" s="391"/>
      <c r="K14" s="391" t="str">
        <f>IFERROR(VLOOKUP(Tabla4[[#This Row],[Provincia]],Prov!$A$2:$B$156,2,FALSE),"")</f>
        <v/>
      </c>
      <c r="L14" s="392"/>
      <c r="M14" s="392"/>
      <c r="N14" s="392"/>
      <c r="O14" s="397" t="str">
        <f>IFERROR(VLOOKUP($G14,Catalogo!$G$19:$H$24,2,FALSE),"")</f>
        <v/>
      </c>
      <c r="P14" s="398"/>
    </row>
    <row r="15" spans="2:30" ht="15" customHeight="1" x14ac:dyDescent="0.25">
      <c r="B15" s="392" t="str">
        <f>IF(Tabla4[[#This Row],[Tipo de Intervención]]="","",CONCATENATE(Tabla4[[#This Row],[POA]],".",Tabla4[[#This Row],[SRS]],".",Tabla4[[#This Row],[AREA]],".",Tabla4[[#This Row],[TIPO]]))</f>
        <v/>
      </c>
      <c r="C15" s="392" t="str">
        <f>IF(Tabla4[[#This Row],[Tipo de Intervención]]="","",'Formulario PPGR1'!#REF!)</f>
        <v/>
      </c>
      <c r="D15" s="392" t="str">
        <f>IF(Tabla4[[#This Row],[Tipo de Intervención]]="","",'Formulario PPGR1'!#REF!)</f>
        <v/>
      </c>
      <c r="E15" s="392" t="str">
        <f>IF(Tabla4[[#This Row],[Tipo de Intervención]]="","",'Formulario PPGR1'!#REF!)</f>
        <v/>
      </c>
      <c r="F15" s="392" t="str">
        <f>IF(Tabla4[[#This Row],[Tipo de Intervención]]="","",'Formulario PPGR1'!#REF!)</f>
        <v/>
      </c>
      <c r="G15" s="390"/>
      <c r="H15" s="390"/>
      <c r="I15" s="391"/>
      <c r="J15" s="391"/>
      <c r="K15" s="391" t="str">
        <f>IFERROR(VLOOKUP(Tabla4[[#This Row],[Provincia]],Prov!$A$2:$B$156,2,FALSE),"")</f>
        <v/>
      </c>
      <c r="L15" s="392"/>
      <c r="M15" s="392"/>
      <c r="N15" s="392"/>
      <c r="O15" s="397" t="str">
        <f>IFERROR(VLOOKUP($G15,Catalogo!$G$19:$H$24,2,FALSE),"")</f>
        <v/>
      </c>
      <c r="P15" s="398"/>
    </row>
    <row r="16" spans="2:30" ht="15" customHeight="1" x14ac:dyDescent="0.25">
      <c r="B16" s="392" t="str">
        <f>IF(Tabla4[[#This Row],[Tipo de Intervención]]="","",CONCATENATE(Tabla4[[#This Row],[POA]],".",Tabla4[[#This Row],[SRS]],".",Tabla4[[#This Row],[AREA]],".",Tabla4[[#This Row],[TIPO]]))</f>
        <v/>
      </c>
      <c r="C16" s="392" t="str">
        <f>IF(Tabla4[[#This Row],[Tipo de Intervención]]="","",'Formulario PPGR1'!#REF!)</f>
        <v/>
      </c>
      <c r="D16" s="392" t="str">
        <f>IF(Tabla4[[#This Row],[Tipo de Intervención]]="","",'Formulario PPGR1'!#REF!)</f>
        <v/>
      </c>
      <c r="E16" s="392" t="str">
        <f>IF(Tabla4[[#This Row],[Tipo de Intervención]]="","",'Formulario PPGR1'!#REF!)</f>
        <v/>
      </c>
      <c r="F16" s="392" t="str">
        <f>IF(Tabla4[[#This Row],[Tipo de Intervención]]="","",'Formulario PPGR1'!#REF!)</f>
        <v/>
      </c>
      <c r="G16" s="390"/>
      <c r="H16" s="390"/>
      <c r="I16" s="391"/>
      <c r="J16" s="391"/>
      <c r="K16" s="391" t="str">
        <f>IFERROR(VLOOKUP(Tabla4[[#This Row],[Provincia]],Prov!$A$2:$B$156,2,FALSE),"")</f>
        <v/>
      </c>
      <c r="L16" s="392"/>
      <c r="M16" s="392"/>
      <c r="N16" s="392"/>
      <c r="O16" s="397" t="str">
        <f>IFERROR(VLOOKUP($G16,Catalogo!$G$19:$H$24,2,FALSE),"")</f>
        <v/>
      </c>
      <c r="P16" s="398"/>
    </row>
    <row r="17" spans="2:16" ht="15" customHeight="1" x14ac:dyDescent="0.25">
      <c r="B17" s="392" t="str">
        <f>IF(Tabla4[[#This Row],[Tipo de Intervención]]="","",CONCATENATE(Tabla4[[#This Row],[POA]],".",Tabla4[[#This Row],[SRS]],".",Tabla4[[#This Row],[AREA]],".",Tabla4[[#This Row],[TIPO]]))</f>
        <v/>
      </c>
      <c r="C17" s="392" t="str">
        <f>IF(Tabla4[[#This Row],[Tipo de Intervención]]="","",'Formulario PPGR1'!#REF!)</f>
        <v/>
      </c>
      <c r="D17" s="392" t="str">
        <f>IF(Tabla4[[#This Row],[Tipo de Intervención]]="","",'Formulario PPGR1'!#REF!)</f>
        <v/>
      </c>
      <c r="E17" s="392" t="str">
        <f>IF(Tabla4[[#This Row],[Tipo de Intervención]]="","",'Formulario PPGR1'!#REF!)</f>
        <v/>
      </c>
      <c r="F17" s="392" t="str">
        <f>IF(Tabla4[[#This Row],[Tipo de Intervención]]="","",'Formulario PPGR1'!#REF!)</f>
        <v/>
      </c>
      <c r="G17" s="390"/>
      <c r="H17" s="390"/>
      <c r="I17" s="391"/>
      <c r="J17" s="391"/>
      <c r="K17" s="391" t="str">
        <f>IFERROR(VLOOKUP(Tabla4[[#This Row],[Provincia]],Prov!$A$2:$B$156,2,FALSE),"")</f>
        <v/>
      </c>
      <c r="L17" s="392"/>
      <c r="M17" s="392"/>
      <c r="N17" s="392"/>
      <c r="O17" s="397" t="str">
        <f>IFERROR(VLOOKUP(#REF!,Catalogo!$G$19:$H$24,2,FALSE),"")</f>
        <v/>
      </c>
      <c r="P17" s="398"/>
    </row>
    <row r="18" spans="2:16" ht="15" customHeight="1" x14ac:dyDescent="0.25">
      <c r="B18" s="392" t="str">
        <f>IF(Tabla4[[#This Row],[Tipo de Intervención]]="","",CONCATENATE(Tabla4[[#This Row],[POA]],".",Tabla4[[#This Row],[SRS]],".",Tabla4[[#This Row],[AREA]],".",Tabla4[[#This Row],[TIPO]]))</f>
        <v/>
      </c>
      <c r="C18" s="392" t="str">
        <f>IF(Tabla4[[#This Row],[Tipo de Intervención]]="","",'Formulario PPGR1'!#REF!)</f>
        <v/>
      </c>
      <c r="D18" s="392" t="str">
        <f>IF(Tabla4[[#This Row],[Tipo de Intervención]]="","",'Formulario PPGR1'!#REF!)</f>
        <v/>
      </c>
      <c r="E18" s="392" t="str">
        <f>IF(Tabla4[[#This Row],[Tipo de Intervención]]="","",'Formulario PPGR1'!#REF!)</f>
        <v/>
      </c>
      <c r="F18" s="392" t="str">
        <f>IF(Tabla4[[#This Row],[Tipo de Intervención]]="","",'Formulario PPGR1'!#REF!)</f>
        <v/>
      </c>
      <c r="G18" s="408"/>
      <c r="H18" s="390"/>
      <c r="I18" s="391"/>
      <c r="J18" s="391"/>
      <c r="K18" s="391" t="str">
        <f>IFERROR(VLOOKUP(Tabla4[[#This Row],[Provincia]],Prov!$A$2:$B$156,2,FALSE),"")</f>
        <v/>
      </c>
      <c r="L18" s="392"/>
      <c r="M18" s="392"/>
      <c r="N18" s="392"/>
      <c r="O18" s="397" t="str">
        <f>IFERROR(VLOOKUP($G17,Catalogo!$G$19:$H$24,2,FALSE),"")</f>
        <v/>
      </c>
      <c r="P18" s="398"/>
    </row>
    <row r="19" spans="2:16" ht="15" customHeight="1" x14ac:dyDescent="0.25">
      <c r="B19" s="392" t="str">
        <f>IF(Tabla4[[#This Row],[Tipo de Intervención]]="","",CONCATENATE(Tabla4[[#This Row],[POA]],".",Tabla4[[#This Row],[SRS]],".",Tabla4[[#This Row],[AREA]],".",Tabla4[[#This Row],[TIPO]]))</f>
        <v/>
      </c>
      <c r="C19" s="392" t="str">
        <f>IF(Tabla4[[#This Row],[Tipo de Intervención]]="","",'Formulario PPGR1'!#REF!)</f>
        <v/>
      </c>
      <c r="D19" s="392" t="str">
        <f>IF(Tabla4[[#This Row],[Tipo de Intervención]]="","",'Formulario PPGR1'!#REF!)</f>
        <v/>
      </c>
      <c r="E19" s="392" t="str">
        <f>IF(Tabla4[[#This Row],[Tipo de Intervención]]="","",'Formulario PPGR1'!#REF!)</f>
        <v/>
      </c>
      <c r="F19" s="392" t="str">
        <f>IF(Tabla4[[#This Row],[Tipo de Intervención]]="","",'Formulario PPGR1'!#REF!)</f>
        <v/>
      </c>
      <c r="G19" s="390"/>
      <c r="H19" s="390"/>
      <c r="I19" s="391"/>
      <c r="J19" s="391"/>
      <c r="K19" s="391" t="str">
        <f>IFERROR(VLOOKUP(Tabla4[[#This Row],[Provincia]],Prov!$A$2:$B$156,2,FALSE),"")</f>
        <v/>
      </c>
      <c r="L19" s="392"/>
      <c r="M19" s="392"/>
      <c r="N19" s="392"/>
      <c r="O19" s="397" t="str">
        <f>IFERROR(VLOOKUP($G19,Catalogo!$G$19:$H$24,2,FALSE),"")</f>
        <v/>
      </c>
      <c r="P19" s="398"/>
    </row>
    <row r="20" spans="2:16" ht="15" customHeight="1" x14ac:dyDescent="0.25">
      <c r="B20" s="392" t="str">
        <f>IF(Tabla4[[#This Row],[Tipo de Intervención]]="","",CONCATENATE(Tabla4[[#This Row],[POA]],".",Tabla4[[#This Row],[SRS]],".",Tabla4[[#This Row],[AREA]],".",Tabla4[[#This Row],[TIPO]]))</f>
        <v/>
      </c>
      <c r="C20" s="392" t="str">
        <f>IF(Tabla4[[#This Row],[Tipo de Intervención]]="","",'Formulario PPGR1'!#REF!)</f>
        <v/>
      </c>
      <c r="D20" s="392" t="str">
        <f>IF(Tabla4[[#This Row],[Tipo de Intervención]]="","",'Formulario PPGR1'!#REF!)</f>
        <v/>
      </c>
      <c r="E20" s="392" t="str">
        <f>IF(Tabla4[[#This Row],[Tipo de Intervención]]="","",'Formulario PPGR1'!#REF!)</f>
        <v/>
      </c>
      <c r="F20" s="392" t="str">
        <f>IF(Tabla4[[#This Row],[Tipo de Intervención]]="","",'Formulario PPGR1'!#REF!)</f>
        <v/>
      </c>
      <c r="G20" s="390"/>
      <c r="H20" s="390"/>
      <c r="I20" s="391"/>
      <c r="J20" s="391"/>
      <c r="K20" s="391" t="str">
        <f>IFERROR(VLOOKUP(Tabla4[[#This Row],[Provincia]],Prov!$A$2:$B$156,2,FALSE),"")</f>
        <v/>
      </c>
      <c r="L20" s="392"/>
      <c r="M20" s="392"/>
      <c r="N20" s="392"/>
      <c r="O20" s="397" t="str">
        <f>IFERROR(VLOOKUP($G20,Catalogo!$G$19:$H$24,2,FALSE),"")</f>
        <v/>
      </c>
      <c r="P20" s="398"/>
    </row>
    <row r="21" spans="2:16" ht="15" customHeight="1" x14ac:dyDescent="0.25">
      <c r="B21" s="392" t="str">
        <f>IF(Tabla4[[#This Row],[Tipo de Intervención]]="","",CONCATENATE(Tabla4[[#This Row],[POA]],".",Tabla4[[#This Row],[SRS]],".",Tabla4[[#This Row],[AREA]],".",Tabla4[[#This Row],[TIPO]]))</f>
        <v/>
      </c>
      <c r="C21" s="392" t="str">
        <f>IF(Tabla4[[#This Row],[Tipo de Intervención]]="","",'Formulario PPGR1'!#REF!)</f>
        <v/>
      </c>
      <c r="D21" s="392" t="str">
        <f>IF(Tabla4[[#This Row],[Tipo de Intervención]]="","",'Formulario PPGR1'!#REF!)</f>
        <v/>
      </c>
      <c r="E21" s="392" t="str">
        <f>IF(Tabla4[[#This Row],[Tipo de Intervención]]="","",'Formulario PPGR1'!#REF!)</f>
        <v/>
      </c>
      <c r="F21" s="392" t="str">
        <f>IF(Tabla4[[#This Row],[Tipo de Intervención]]="","",'Formulario PPGR1'!#REF!)</f>
        <v/>
      </c>
      <c r="G21" s="390"/>
      <c r="H21" s="390"/>
      <c r="I21" s="391"/>
      <c r="J21" s="391"/>
      <c r="K21" s="391" t="str">
        <f>IFERROR(VLOOKUP(Tabla4[[#This Row],[Provincia]],Prov!$A$2:$B$156,2,FALSE),"")</f>
        <v/>
      </c>
      <c r="L21" s="392"/>
      <c r="M21" s="392"/>
      <c r="N21" s="392"/>
      <c r="O21" s="397" t="str">
        <f>IFERROR(VLOOKUP($G21,Catalogo!$G$19:$H$24,2,FALSE),"")</f>
        <v/>
      </c>
      <c r="P21" s="398"/>
    </row>
    <row r="22" spans="2:16" ht="15" customHeight="1" x14ac:dyDescent="0.25">
      <c r="B22" s="392" t="str">
        <f>IF(Tabla4[[#This Row],[Tipo de Intervención]]="","",CONCATENATE(Tabla4[[#This Row],[POA]],".",Tabla4[[#This Row],[SRS]],".",Tabla4[[#This Row],[AREA]],".",Tabla4[[#This Row],[TIPO]]))</f>
        <v/>
      </c>
      <c r="C22" s="392" t="str">
        <f>IF(Tabla4[[#This Row],[Tipo de Intervención]]="","",'Formulario PPGR1'!#REF!)</f>
        <v/>
      </c>
      <c r="D22" s="392" t="str">
        <f>IF(Tabla4[[#This Row],[Tipo de Intervención]]="","",'Formulario PPGR1'!#REF!)</f>
        <v/>
      </c>
      <c r="E22" s="392" t="str">
        <f>IF(Tabla4[[#This Row],[Tipo de Intervención]]="","",'Formulario PPGR1'!#REF!)</f>
        <v/>
      </c>
      <c r="F22" s="392" t="str">
        <f>IF(Tabla4[[#This Row],[Tipo de Intervención]]="","",'Formulario PPGR1'!#REF!)</f>
        <v/>
      </c>
      <c r="G22" s="390"/>
      <c r="H22" s="390"/>
      <c r="I22" s="391"/>
      <c r="J22" s="391"/>
      <c r="K22" s="391" t="str">
        <f>IFERROR(VLOOKUP(Tabla4[[#This Row],[Provincia]],Prov!$A$2:$B$156,2,FALSE),"")</f>
        <v/>
      </c>
      <c r="L22" s="392"/>
      <c r="M22" s="392"/>
      <c r="N22" s="392"/>
      <c r="O22" s="397" t="str">
        <f>IFERROR(VLOOKUP($G22,Catalogo!$G$19:$H$24,2,FALSE),"")</f>
        <v/>
      </c>
      <c r="P22" s="398"/>
    </row>
    <row r="23" spans="2:16" ht="15" customHeight="1" x14ac:dyDescent="0.25">
      <c r="B23" s="392" t="str">
        <f>IF(Tabla4[[#This Row],[Tipo de Intervención]]="","",CONCATENATE(Tabla4[[#This Row],[POA]],".",Tabla4[[#This Row],[SRS]],".",Tabla4[[#This Row],[AREA]],".",Tabla4[[#This Row],[TIPO]]))</f>
        <v/>
      </c>
      <c r="C23" s="392" t="str">
        <f>IF(Tabla4[[#This Row],[Tipo de Intervención]]="","",'Formulario PPGR1'!#REF!)</f>
        <v/>
      </c>
      <c r="D23" s="392" t="str">
        <f>IF(Tabla4[[#This Row],[Tipo de Intervención]]="","",'Formulario PPGR1'!#REF!)</f>
        <v/>
      </c>
      <c r="E23" s="392" t="str">
        <f>IF(Tabla4[[#This Row],[Tipo de Intervención]]="","",'Formulario PPGR1'!#REF!)</f>
        <v/>
      </c>
      <c r="F23" s="392" t="str">
        <f>IF(Tabla4[[#This Row],[Tipo de Intervención]]="","",'Formulario PPGR1'!#REF!)</f>
        <v/>
      </c>
      <c r="G23" s="390"/>
      <c r="H23" s="390"/>
      <c r="I23" s="391"/>
      <c r="J23" s="391"/>
      <c r="K23" s="391" t="str">
        <f>IFERROR(VLOOKUP(Tabla4[[#This Row],[Provincia]],Prov!$A$2:$B$156,2,FALSE),"")</f>
        <v/>
      </c>
      <c r="L23" s="392"/>
      <c r="M23" s="392"/>
      <c r="N23" s="392"/>
      <c r="O23" s="397" t="str">
        <f>IFERROR(VLOOKUP($G23,Catalogo!$G$19:$H$24,2,FALSE),"")</f>
        <v/>
      </c>
      <c r="P23" s="398"/>
    </row>
  </sheetData>
  <sheetProtection algorithmName="SHA-512" hashValue="SN8bbfqW/PpM5Cev2T9gSZA8P2CLXPVgbHcDXaSOehUQ012bW9xK5LKqNxjzim01I6taipa58ricDVFGkTjGnw==" saltValue="4lXObV2u2F99mXzuGHY6+w==" spinCount="100000" sheet="1" objects="1" scenarios="1"/>
  <dataValidations count="6">
    <dataValidation type="list" allowBlank="1" showInputMessage="1" showErrorMessage="1" sqref="J9:J23">
      <formula1>Provincias</formula1>
    </dataValidation>
    <dataValidation type="list" allowBlank="1" showInputMessage="1" showErrorMessage="1" sqref="H9:H23">
      <formula1>LsTipoEESS</formula1>
    </dataValidation>
    <dataValidation type="list" allowBlank="1" showInputMessage="1" showErrorMessage="1" sqref="G9:G17 G19:G23">
      <formula1>lsTipoIntervencion</formula1>
    </dataValidation>
    <dataValidation type="list" allowBlank="1" showInputMessage="1" showErrorMessage="1" sqref="P9:P23">
      <formula1>lsFuentesFinanciamiento</formula1>
    </dataValidation>
    <dataValidation type="list" allowBlank="1" showInputMessage="1" showErrorMessage="1" sqref="L9:L23">
      <formula1>INDIRECT($K9)</formula1>
    </dataValidation>
    <dataValidation type="whole" allowBlank="1" showInputMessage="1" showErrorMessage="1" sqref="N9:N23">
      <formula1>0</formula1>
      <formula2>1000000</formula2>
    </dataValidation>
  </dataValidations>
  <pageMargins left="1.0629921259842521" right="0.11811023622047245" top="0.94488188976377963" bottom="0.15748031496062992" header="0" footer="0"/>
  <pageSetup scale="75" orientation="landscape" r:id="rId1"/>
  <headerFooter alignWithMargins="0"/>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E66"/>
  <sheetViews>
    <sheetView showGridLines="0" zoomScale="70" zoomScaleNormal="70" workbookViewId="0">
      <selection activeCell="Q18" sqref="Q18"/>
    </sheetView>
  </sheetViews>
  <sheetFormatPr defaultColWidth="11.42578125" defaultRowHeight="12.75" x14ac:dyDescent="0.2"/>
  <cols>
    <col min="1" max="1" width="3.85546875" style="2" customWidth="1"/>
    <col min="2" max="4" width="6.42578125" style="2" hidden="1" customWidth="1"/>
    <col min="5" max="5" width="8" style="2" hidden="1" customWidth="1"/>
    <col min="6" max="6" width="6.42578125" style="2" hidden="1" customWidth="1"/>
    <col min="7" max="7" width="30.7109375" style="4" customWidth="1"/>
    <col min="8" max="8" width="28.42578125" style="4" customWidth="1"/>
    <col min="9" max="9" width="16.7109375" style="4" hidden="1" customWidth="1"/>
    <col min="10" max="11" width="21.85546875" style="4" customWidth="1"/>
    <col min="12" max="13" width="20.42578125" style="4" customWidth="1"/>
    <col min="14" max="14" width="19" style="4" customWidth="1"/>
    <col min="15" max="15" width="11.42578125" style="4" hidden="1" customWidth="1"/>
    <col min="16" max="16" width="22.28515625" style="4" customWidth="1"/>
    <col min="17" max="19" width="18" style="4" customWidth="1"/>
    <col min="20" max="20" width="18.140625" style="4" customWidth="1"/>
    <col min="21" max="21" width="17.85546875" style="4" customWidth="1"/>
    <col min="22" max="22" width="25.85546875" style="2" customWidth="1"/>
    <col min="23" max="16384" width="11.42578125" style="2"/>
  </cols>
  <sheetData>
    <row r="1" spans="2:31" s="370" customFormat="1" ht="15" customHeight="1" x14ac:dyDescent="0.25">
      <c r="G1" s="367"/>
      <c r="H1" s="367"/>
      <c r="I1" s="367"/>
      <c r="J1" s="367"/>
      <c r="K1" s="367"/>
      <c r="L1" s="367"/>
      <c r="M1" s="367"/>
      <c r="N1" s="367"/>
      <c r="O1" s="367"/>
      <c r="P1" s="367"/>
      <c r="Q1" s="367"/>
      <c r="R1" s="368"/>
      <c r="S1" s="368"/>
      <c r="T1" s="368"/>
      <c r="U1" s="368"/>
      <c r="V1" s="368"/>
      <c r="W1" s="369"/>
      <c r="X1" s="369"/>
      <c r="Y1" s="369"/>
      <c r="Z1" s="369"/>
      <c r="AA1" s="369"/>
      <c r="AB1" s="369"/>
      <c r="AC1" s="369"/>
      <c r="AD1" s="369"/>
      <c r="AE1" s="153"/>
    </row>
    <row r="2" spans="2:31" s="153" customFormat="1" ht="15.75" x14ac:dyDescent="0.25">
      <c r="H2" s="364">
        <f>'Formulario PPGR1'!G2</f>
        <v>0</v>
      </c>
      <c r="I2" s="364"/>
      <c r="L2" s="154"/>
      <c r="M2" s="154"/>
      <c r="N2" s="154"/>
      <c r="O2" s="154"/>
      <c r="P2" s="154"/>
      <c r="Q2" s="154"/>
      <c r="R2" s="154"/>
      <c r="S2" s="154"/>
      <c r="T2" s="154"/>
      <c r="U2" s="154"/>
      <c r="V2" s="154"/>
      <c r="W2" s="170"/>
      <c r="X2" s="166"/>
      <c r="Y2" s="166"/>
      <c r="Z2" s="166"/>
      <c r="AA2" s="168"/>
    </row>
    <row r="3" spans="2:31" s="153" customFormat="1" ht="15" x14ac:dyDescent="0.25">
      <c r="H3" s="365" t="e">
        <f>'Formulario PPGR1'!#REF!</f>
        <v>#REF!</v>
      </c>
      <c r="I3" s="365"/>
      <c r="L3" s="154"/>
      <c r="M3" s="154"/>
      <c r="N3" s="154"/>
      <c r="O3" s="154"/>
      <c r="P3" s="154"/>
      <c r="Q3" s="154"/>
      <c r="R3" s="154"/>
      <c r="S3" s="154"/>
      <c r="T3" s="154"/>
      <c r="U3" s="154"/>
      <c r="V3" s="154"/>
      <c r="W3" s="170"/>
      <c r="X3" s="166"/>
      <c r="Y3" s="166"/>
      <c r="Z3" s="166"/>
      <c r="AA3" s="168"/>
    </row>
    <row r="4" spans="2:31" s="153" customFormat="1" ht="15" x14ac:dyDescent="0.25">
      <c r="H4" s="366" t="e">
        <f>'Formulario PPGR1'!#REF!</f>
        <v>#REF!</v>
      </c>
      <c r="I4" s="366"/>
      <c r="L4" s="154"/>
      <c r="M4" s="154"/>
      <c r="N4" s="154"/>
      <c r="O4" s="154"/>
      <c r="P4" s="154"/>
      <c r="Q4" s="154"/>
      <c r="R4" s="154"/>
      <c r="S4" s="154"/>
      <c r="T4" s="154"/>
      <c r="U4" s="154"/>
      <c r="V4" s="154"/>
      <c r="W4" s="170"/>
      <c r="X4" s="166"/>
      <c r="Y4" s="166"/>
      <c r="Z4" s="166"/>
      <c r="AA4" s="168"/>
    </row>
    <row r="5" spans="2:31" s="153" customFormat="1" ht="15" x14ac:dyDescent="0.25">
      <c r="H5" s="366" t="s">
        <v>1529</v>
      </c>
      <c r="I5" s="366"/>
      <c r="L5" s="154"/>
      <c r="M5" s="154"/>
      <c r="N5" s="154"/>
      <c r="O5" s="154"/>
      <c r="P5" s="154"/>
      <c r="Q5" s="154"/>
      <c r="R5" s="154"/>
      <c r="S5" s="154"/>
      <c r="T5" s="154"/>
      <c r="U5" s="154"/>
      <c r="V5" s="154"/>
      <c r="W5" s="170"/>
      <c r="X5" s="166"/>
      <c r="Y5" s="166"/>
      <c r="Z5" s="166"/>
      <c r="AA5" s="168"/>
    </row>
    <row r="6" spans="2:31" s="370" customFormat="1" ht="15" x14ac:dyDescent="0.25">
      <c r="G6" s="371"/>
      <c r="H6" s="158" t="e">
        <f>'Formulario PPGR1'!#REF!</f>
        <v>#REF!</v>
      </c>
      <c r="I6" s="158"/>
      <c r="L6" s="154"/>
      <c r="M6" s="154"/>
      <c r="N6" s="154"/>
      <c r="O6" s="154"/>
      <c r="P6" s="154"/>
      <c r="Q6" s="154"/>
      <c r="R6" s="154"/>
      <c r="S6" s="154"/>
      <c r="T6" s="368"/>
      <c r="U6" s="368"/>
      <c r="V6" s="368"/>
      <c r="W6" s="369"/>
      <c r="X6" s="369"/>
      <c r="Y6" s="369"/>
      <c r="Z6" s="369"/>
      <c r="AA6" s="369"/>
      <c r="AB6" s="369"/>
      <c r="AC6" s="369"/>
      <c r="AD6" s="369"/>
      <c r="AE6" s="153"/>
    </row>
    <row r="8" spans="2:31" ht="25.5" x14ac:dyDescent="0.2">
      <c r="B8" s="405" t="s">
        <v>1603</v>
      </c>
      <c r="C8" s="406" t="s">
        <v>1600</v>
      </c>
      <c r="D8" s="406" t="s">
        <v>459</v>
      </c>
      <c r="E8" s="406" t="s">
        <v>1601</v>
      </c>
      <c r="F8" s="407" t="s">
        <v>1602</v>
      </c>
      <c r="G8" s="372" t="s">
        <v>1354</v>
      </c>
      <c r="H8" s="372" t="s">
        <v>1594</v>
      </c>
      <c r="I8" s="385" t="s">
        <v>707</v>
      </c>
      <c r="J8" s="372" t="s">
        <v>1599</v>
      </c>
      <c r="K8" s="372" t="s">
        <v>51</v>
      </c>
      <c r="L8" s="372" t="s">
        <v>1335</v>
      </c>
      <c r="M8" s="372" t="s">
        <v>454</v>
      </c>
      <c r="N8" s="372" t="s">
        <v>452</v>
      </c>
      <c r="O8" s="372" t="s">
        <v>1586</v>
      </c>
      <c r="P8" s="372" t="s">
        <v>453</v>
      </c>
      <c r="Q8" s="374" t="s">
        <v>3</v>
      </c>
      <c r="R8" s="374" t="s">
        <v>4</v>
      </c>
      <c r="S8" s="374" t="s">
        <v>5</v>
      </c>
      <c r="T8" s="373" t="s">
        <v>1358</v>
      </c>
      <c r="U8" s="374" t="s">
        <v>60</v>
      </c>
      <c r="V8" s="375" t="s">
        <v>55</v>
      </c>
      <c r="W8" s="422" t="s">
        <v>1654</v>
      </c>
    </row>
    <row r="9" spans="2:31" x14ac:dyDescent="0.2">
      <c r="B9" s="417" t="str">
        <f>IF(Tabla46[[#This Row],[Tipos de Acciones]]="","",CONCATENATE(Tabla46[[#This Row],[POA]],".",Tabla46[[#This Row],[SRS]],".",Tabla46[[#This Row],[AREA]],".",Tabla46[[#This Row],[TIPO]]))</f>
        <v/>
      </c>
      <c r="C9" s="417" t="str">
        <f>IF(Tabla46[[#This Row],[Tipos de Acciones]]="","",'Formulario PPGR1'!#REF!)</f>
        <v/>
      </c>
      <c r="D9" s="417" t="str">
        <f>IF(Tabla46[[#This Row],[Tipos de Acciones]]="","",'Formulario PPGR1'!#REF!)</f>
        <v/>
      </c>
      <c r="E9" s="417" t="str">
        <f>IF(Tabla46[[#This Row],[Tipos de Acciones]]="","",'Formulario PPGR1'!#REF!)</f>
        <v/>
      </c>
      <c r="F9" s="417" t="str">
        <f>IF(Tabla46[[#This Row],[Tipos de Acciones]]="","",'Formulario PPGR1'!#REF!)</f>
        <v/>
      </c>
      <c r="G9" s="389"/>
      <c r="H9" s="409"/>
      <c r="I9" s="410" t="str">
        <f>IFERROR(VLOOKUP([20]!Tabla46[[#This Row],[Tipo de Equipo]],[20]LSIns!F15:G30,2,FALSE),"")</f>
        <v/>
      </c>
      <c r="J9" s="409"/>
      <c r="K9" s="409"/>
      <c r="L9" s="389"/>
      <c r="M9" s="411"/>
      <c r="N9" s="411"/>
      <c r="O9" s="412"/>
      <c r="P9" s="412"/>
      <c r="Q9" s="413"/>
      <c r="R9" s="413"/>
      <c r="S9" s="413"/>
      <c r="T9" s="419"/>
      <c r="U9" s="419"/>
      <c r="V9" s="420"/>
      <c r="W9" s="421"/>
    </row>
    <row r="10" spans="2:31" x14ac:dyDescent="0.2">
      <c r="B10" s="417" t="str">
        <f>IF(Tabla46[[#This Row],[Tipos de Acciones]]="","",CONCATENATE(Tabla46[[#This Row],[POA]],".",Tabla46[[#This Row],[SRS]],".",Tabla46[[#This Row],[AREA]],".",Tabla46[[#This Row],[TIPO]]))</f>
        <v/>
      </c>
      <c r="C10" s="417" t="str">
        <f>IF(Tabla46[[#This Row],[Tipos de Acciones]]="","",'Formulario PPGR1'!#REF!)</f>
        <v/>
      </c>
      <c r="D10" s="417" t="str">
        <f>IF(Tabla46[[#This Row],[Tipos de Acciones]]="","",'Formulario PPGR1'!#REF!)</f>
        <v/>
      </c>
      <c r="E10" s="417" t="str">
        <f>IF(Tabla46[[#This Row],[Tipos de Acciones]]="","",'Formulario PPGR1'!#REF!)</f>
        <v/>
      </c>
      <c r="F10" s="417" t="str">
        <f>IF(Tabla46[[#This Row],[Tipos de Acciones]]="","",'Formulario PPGR1'!#REF!)</f>
        <v/>
      </c>
      <c r="G10" s="389"/>
      <c r="H10" s="409"/>
      <c r="I10" s="410" t="str">
        <f>IFERROR(VLOOKUP([20]!Tabla46[[#This Row],[Tipo de Equipo]],[20]LSIns!F16:G31,2,FALSE),"")</f>
        <v/>
      </c>
      <c r="J10" s="409"/>
      <c r="K10" s="409"/>
      <c r="L10" s="389"/>
      <c r="M10" s="411"/>
      <c r="N10" s="411"/>
      <c r="O10" s="412"/>
      <c r="P10" s="412"/>
      <c r="Q10" s="413"/>
      <c r="R10" s="413"/>
      <c r="S10" s="413"/>
      <c r="T10" s="419"/>
      <c r="U10" s="419"/>
      <c r="V10" s="420"/>
      <c r="W10" s="421"/>
    </row>
    <row r="11" spans="2:31" x14ac:dyDescent="0.2">
      <c r="B11" s="417" t="str">
        <f>IF(Tabla46[[#This Row],[Tipos de Acciones]]="","",CONCATENATE(Tabla46[[#This Row],[POA]],".",Tabla46[[#This Row],[SRS]],".",Tabla46[[#This Row],[AREA]],".",Tabla46[[#This Row],[TIPO]]))</f>
        <v/>
      </c>
      <c r="C11" s="417" t="str">
        <f>IF(Tabla46[[#This Row],[Tipos de Acciones]]="","",'Formulario PPGR1'!#REF!)</f>
        <v/>
      </c>
      <c r="D11" s="417" t="str">
        <f>IF(Tabla46[[#This Row],[Tipos de Acciones]]="","",'Formulario PPGR1'!#REF!)</f>
        <v/>
      </c>
      <c r="E11" s="417" t="str">
        <f>IF(Tabla46[[#This Row],[Tipos de Acciones]]="","",'Formulario PPGR1'!#REF!)</f>
        <v/>
      </c>
      <c r="F11" s="417" t="str">
        <f>IF(Tabla46[[#This Row],[Tipos de Acciones]]="","",'Formulario PPGR1'!#REF!)</f>
        <v/>
      </c>
      <c r="G11" s="389"/>
      <c r="H11" s="409"/>
      <c r="I11" s="410" t="str">
        <f>IFERROR(VLOOKUP([20]!Tabla46[[#This Row],[Tipo de Equipo]],[20]LSIns!F17:G32,2,FALSE),"")</f>
        <v/>
      </c>
      <c r="J11" s="409"/>
      <c r="K11" s="409"/>
      <c r="L11" s="389"/>
      <c r="M11" s="411"/>
      <c r="N11" s="411"/>
      <c r="O11" s="412"/>
      <c r="P11" s="412"/>
      <c r="Q11" s="413"/>
      <c r="R11" s="413"/>
      <c r="S11" s="413"/>
      <c r="T11" s="419"/>
      <c r="U11" s="419"/>
      <c r="V11" s="420"/>
      <c r="W11" s="421"/>
    </row>
    <row r="12" spans="2:31" x14ac:dyDescent="0.2">
      <c r="B12" s="417" t="str">
        <f>IF(Tabla46[[#This Row],[Tipos de Acciones]]="","",CONCATENATE(Tabla46[[#This Row],[POA]],".",Tabla46[[#This Row],[SRS]],".",Tabla46[[#This Row],[AREA]],".",Tabla46[[#This Row],[TIPO]]))</f>
        <v/>
      </c>
      <c r="C12" s="417" t="str">
        <f>IF(Tabla46[[#This Row],[Tipos de Acciones]]="","",'Formulario PPGR1'!#REF!)</f>
        <v/>
      </c>
      <c r="D12" s="417" t="str">
        <f>IF(Tabla46[[#This Row],[Tipos de Acciones]]="","",'Formulario PPGR1'!#REF!)</f>
        <v/>
      </c>
      <c r="E12" s="417" t="str">
        <f>IF(Tabla46[[#This Row],[Tipos de Acciones]]="","",'Formulario PPGR1'!#REF!)</f>
        <v/>
      </c>
      <c r="F12" s="417" t="str">
        <f>IF(Tabla46[[#This Row],[Tipos de Acciones]]="","",'Formulario PPGR1'!#REF!)</f>
        <v/>
      </c>
      <c r="G12" s="389"/>
      <c r="H12" s="409"/>
      <c r="I12" s="410" t="s">
        <v>2286</v>
      </c>
      <c r="J12" s="409"/>
      <c r="K12" s="409"/>
      <c r="L12" s="409"/>
      <c r="M12" s="411"/>
      <c r="N12" s="411"/>
      <c r="O12" s="411"/>
      <c r="P12" s="412"/>
      <c r="Q12" s="413"/>
      <c r="R12" s="392"/>
      <c r="S12" s="392"/>
      <c r="T12" s="392"/>
      <c r="U12" s="384"/>
      <c r="V12" s="421"/>
      <c r="W12" s="421"/>
    </row>
    <row r="13" spans="2:31" x14ac:dyDescent="0.2">
      <c r="B13" s="417" t="str">
        <f>IF(Tabla46[[#This Row],[Tipos de Acciones]]="","",CONCATENATE(Tabla46[[#This Row],[POA]],".",Tabla46[[#This Row],[SRS]],".",Tabla46[[#This Row],[AREA]],".",Tabla46[[#This Row],[TIPO]]))</f>
        <v/>
      </c>
      <c r="C13" s="417" t="str">
        <f>IF(Tabla46[[#This Row],[Tipos de Acciones]]="","",'Formulario PPGR1'!#REF!)</f>
        <v/>
      </c>
      <c r="D13" s="417" t="str">
        <f>IF(Tabla46[[#This Row],[Tipos de Acciones]]="","",'Formulario PPGR1'!#REF!)</f>
        <v/>
      </c>
      <c r="E13" s="417" t="str">
        <f>IF(Tabla46[[#This Row],[Tipos de Acciones]]="","",'Formulario PPGR1'!#REF!)</f>
        <v/>
      </c>
      <c r="F13" s="417" t="str">
        <f>IF(Tabla46[[#This Row],[Tipos de Acciones]]="","",'Formulario PPGR1'!#REF!)</f>
        <v/>
      </c>
      <c r="G13" s="389"/>
      <c r="H13" s="409"/>
      <c r="I13" s="410" t="s">
        <v>2286</v>
      </c>
      <c r="J13" s="409"/>
      <c r="K13" s="409"/>
      <c r="L13" s="409"/>
      <c r="M13" s="411"/>
      <c r="N13" s="411"/>
      <c r="O13" s="411"/>
      <c r="P13" s="412"/>
      <c r="Q13" s="413"/>
      <c r="R13" s="392"/>
      <c r="S13" s="392"/>
      <c r="T13" s="392"/>
      <c r="U13" s="384"/>
      <c r="V13" s="421"/>
      <c r="W13" s="421"/>
    </row>
    <row r="14" spans="2:31" x14ac:dyDescent="0.2">
      <c r="B14" s="417" t="str">
        <f>IF(Tabla46[[#This Row],[Tipos de Acciones]]="","",CONCATENATE(Tabla46[[#This Row],[POA]],".",Tabla46[[#This Row],[SRS]],".",Tabla46[[#This Row],[AREA]],".",Tabla46[[#This Row],[TIPO]]))</f>
        <v/>
      </c>
      <c r="C14" s="417" t="str">
        <f>IF(Tabla46[[#This Row],[Tipos de Acciones]]="","",'Formulario PPGR1'!#REF!)</f>
        <v/>
      </c>
      <c r="D14" s="417" t="str">
        <f>IF(Tabla46[[#This Row],[Tipos de Acciones]]="","",'Formulario PPGR1'!#REF!)</f>
        <v/>
      </c>
      <c r="E14" s="417" t="str">
        <f>IF(Tabla46[[#This Row],[Tipos de Acciones]]="","",'Formulario PPGR1'!#REF!)</f>
        <v/>
      </c>
      <c r="F14" s="417" t="str">
        <f>IF(Tabla46[[#This Row],[Tipos de Acciones]]="","",'Formulario PPGR1'!#REF!)</f>
        <v/>
      </c>
      <c r="G14" s="389"/>
      <c r="H14" s="409"/>
      <c r="I14" s="410" t="s">
        <v>2286</v>
      </c>
      <c r="J14" s="409"/>
      <c r="K14" s="409"/>
      <c r="L14" s="409"/>
      <c r="M14" s="411"/>
      <c r="N14" s="411"/>
      <c r="O14" s="411"/>
      <c r="P14" s="412"/>
      <c r="Q14" s="413"/>
      <c r="R14" s="392"/>
      <c r="S14" s="392"/>
      <c r="T14" s="392"/>
      <c r="U14" s="384"/>
      <c r="V14" s="421"/>
      <c r="W14" s="421"/>
    </row>
    <row r="15" spans="2:31" x14ac:dyDescent="0.2">
      <c r="B15" s="417" t="str">
        <f>IF(Tabla46[[#This Row],[Tipos de Acciones]]="","",CONCATENATE(Tabla46[[#This Row],[POA]],".",Tabla46[[#This Row],[SRS]],".",Tabla46[[#This Row],[AREA]],".",Tabla46[[#This Row],[TIPO]]))</f>
        <v/>
      </c>
      <c r="C15" s="417" t="str">
        <f>IF(Tabla46[[#This Row],[Tipos de Acciones]]="","",'Formulario PPGR1'!#REF!)</f>
        <v/>
      </c>
      <c r="D15" s="417" t="str">
        <f>IF(Tabla46[[#This Row],[Tipos de Acciones]]="","",'Formulario PPGR1'!#REF!)</f>
        <v/>
      </c>
      <c r="E15" s="417" t="str">
        <f>IF(Tabla46[[#This Row],[Tipos de Acciones]]="","",'Formulario PPGR1'!#REF!)</f>
        <v/>
      </c>
      <c r="F15" s="417" t="str">
        <f>IF(Tabla46[[#This Row],[Tipos de Acciones]]="","",'Formulario PPGR1'!#REF!)</f>
        <v/>
      </c>
      <c r="G15" s="389"/>
      <c r="H15" s="409"/>
      <c r="I15" s="410" t="s">
        <v>2286</v>
      </c>
      <c r="J15" s="409"/>
      <c r="K15" s="409"/>
      <c r="L15" s="409"/>
      <c r="M15" s="411"/>
      <c r="N15" s="411"/>
      <c r="O15" s="411"/>
      <c r="P15" s="412"/>
      <c r="Q15" s="413"/>
      <c r="R15" s="392"/>
      <c r="S15" s="392"/>
      <c r="T15" s="392"/>
      <c r="U15" s="384"/>
      <c r="V15" s="421"/>
      <c r="W15" s="421"/>
    </row>
    <row r="16" spans="2:31" x14ac:dyDescent="0.2">
      <c r="B16" s="417" t="str">
        <f>IF(Tabla46[[#This Row],[Tipos de Acciones]]="","",CONCATENATE(Tabla46[[#This Row],[POA]],".",Tabla46[[#This Row],[SRS]],".",Tabla46[[#This Row],[AREA]],".",Tabla46[[#This Row],[TIPO]]))</f>
        <v/>
      </c>
      <c r="C16" s="417" t="str">
        <f>IF(Tabla46[[#This Row],[Tipos de Acciones]]="","",'Formulario PPGR1'!#REF!)</f>
        <v/>
      </c>
      <c r="D16" s="417" t="str">
        <f>IF(Tabla46[[#This Row],[Tipos de Acciones]]="","",'Formulario PPGR1'!#REF!)</f>
        <v/>
      </c>
      <c r="E16" s="417" t="str">
        <f>IF(Tabla46[[#This Row],[Tipos de Acciones]]="","",'Formulario PPGR1'!#REF!)</f>
        <v/>
      </c>
      <c r="F16" s="417" t="str">
        <f>IF(Tabla46[[#This Row],[Tipos de Acciones]]="","",'Formulario PPGR1'!#REF!)</f>
        <v/>
      </c>
      <c r="G16" s="389"/>
      <c r="H16" s="409"/>
      <c r="I16" s="410" t="s">
        <v>2286</v>
      </c>
      <c r="J16" s="409"/>
      <c r="K16" s="409"/>
      <c r="L16" s="409"/>
      <c r="M16" s="411"/>
      <c r="N16" s="411"/>
      <c r="O16" s="411"/>
      <c r="P16" s="412"/>
      <c r="Q16" s="413"/>
      <c r="R16" s="392"/>
      <c r="S16" s="392"/>
      <c r="T16" s="392"/>
      <c r="U16" s="384"/>
      <c r="V16" s="421"/>
      <c r="W16" s="421"/>
    </row>
    <row r="17" spans="2:23" x14ac:dyDescent="0.2">
      <c r="B17" s="417" t="str">
        <f>IF(Tabla46[[#This Row],[Tipos de Acciones]]="","",CONCATENATE(Tabla46[[#This Row],[POA]],".",Tabla46[[#This Row],[SRS]],".",Tabla46[[#This Row],[AREA]],".",Tabla46[[#This Row],[TIPO]]))</f>
        <v/>
      </c>
      <c r="C17" s="417" t="str">
        <f>IF(Tabla46[[#This Row],[Tipos de Acciones]]="","",'Formulario PPGR1'!#REF!)</f>
        <v/>
      </c>
      <c r="D17" s="417" t="str">
        <f>IF(Tabla46[[#This Row],[Tipos de Acciones]]="","",'Formulario PPGR1'!#REF!)</f>
        <v/>
      </c>
      <c r="E17" s="417" t="str">
        <f>IF(Tabla46[[#This Row],[Tipos de Acciones]]="","",'Formulario PPGR1'!#REF!)</f>
        <v/>
      </c>
      <c r="F17" s="417" t="str">
        <f>IF(Tabla46[[#This Row],[Tipos de Acciones]]="","",'Formulario PPGR1'!#REF!)</f>
        <v/>
      </c>
      <c r="G17" s="389"/>
      <c r="H17" s="409"/>
      <c r="I17" s="410" t="s">
        <v>2286</v>
      </c>
      <c r="J17" s="409"/>
      <c r="K17" s="409"/>
      <c r="L17" s="409"/>
      <c r="M17" s="411"/>
      <c r="N17" s="411"/>
      <c r="O17" s="411"/>
      <c r="P17" s="412"/>
      <c r="Q17" s="413"/>
      <c r="R17" s="392"/>
      <c r="S17" s="392"/>
      <c r="T17" s="392"/>
      <c r="U17" s="384"/>
      <c r="V17" s="421"/>
      <c r="W17" s="421"/>
    </row>
    <row r="18" spans="2:23" x14ac:dyDescent="0.2">
      <c r="B18" s="417" t="str">
        <f>IF(Tabla46[[#This Row],[Tipos de Acciones]]="","",CONCATENATE(Tabla46[[#This Row],[POA]],".",Tabla46[[#This Row],[SRS]],".",Tabla46[[#This Row],[AREA]],".",Tabla46[[#This Row],[TIPO]]))</f>
        <v/>
      </c>
      <c r="C18" s="417" t="str">
        <f>IF(Tabla46[[#This Row],[Tipos de Acciones]]="","",'Formulario PPGR1'!#REF!)</f>
        <v/>
      </c>
      <c r="D18" s="417" t="str">
        <f>IF(Tabla46[[#This Row],[Tipos de Acciones]]="","",'Formulario PPGR1'!#REF!)</f>
        <v/>
      </c>
      <c r="E18" s="417" t="str">
        <f>IF(Tabla46[[#This Row],[Tipos de Acciones]]="","",'Formulario PPGR1'!#REF!)</f>
        <v/>
      </c>
      <c r="F18" s="417" t="str">
        <f>IF(Tabla46[[#This Row],[Tipos de Acciones]]="","",'Formulario PPGR1'!#REF!)</f>
        <v/>
      </c>
      <c r="G18" s="389"/>
      <c r="H18" s="409"/>
      <c r="I18" s="410" t="s">
        <v>2286</v>
      </c>
      <c r="J18" s="409"/>
      <c r="K18" s="409"/>
      <c r="L18" s="409"/>
      <c r="M18" s="411"/>
      <c r="N18" s="411"/>
      <c r="O18" s="411"/>
      <c r="P18" s="412"/>
      <c r="Q18" s="413"/>
      <c r="R18" s="392"/>
      <c r="S18" s="392"/>
      <c r="T18" s="392"/>
      <c r="U18" s="384"/>
      <c r="V18" s="421"/>
      <c r="W18" s="421"/>
    </row>
    <row r="19" spans="2:23" x14ac:dyDescent="0.2">
      <c r="B19" s="417" t="str">
        <f>IF(Tabla46[[#This Row],[Tipos de Acciones]]="","",CONCATENATE(Tabla46[[#This Row],[POA]],".",Tabla46[[#This Row],[SRS]],".",Tabla46[[#This Row],[AREA]],".",Tabla46[[#This Row],[TIPO]]))</f>
        <v/>
      </c>
      <c r="C19" s="417" t="str">
        <f>IF(Tabla46[[#This Row],[Tipos de Acciones]]="","",'Formulario PPGR1'!#REF!)</f>
        <v/>
      </c>
      <c r="D19" s="417" t="str">
        <f>IF(Tabla46[[#This Row],[Tipos de Acciones]]="","",'Formulario PPGR1'!#REF!)</f>
        <v/>
      </c>
      <c r="E19" s="417" t="str">
        <f>IF(Tabla46[[#This Row],[Tipos de Acciones]]="","",'Formulario PPGR1'!#REF!)</f>
        <v/>
      </c>
      <c r="F19" s="417" t="str">
        <f>IF(Tabla46[[#This Row],[Tipos de Acciones]]="","",'Formulario PPGR1'!#REF!)</f>
        <v/>
      </c>
      <c r="G19" s="389"/>
      <c r="H19" s="409"/>
      <c r="I19" s="410" t="s">
        <v>2286</v>
      </c>
      <c r="J19" s="409"/>
      <c r="K19" s="409"/>
      <c r="L19" s="409"/>
      <c r="M19" s="411"/>
      <c r="N19" s="411"/>
      <c r="O19" s="411"/>
      <c r="P19" s="412"/>
      <c r="Q19" s="413"/>
      <c r="R19" s="392"/>
      <c r="S19" s="392"/>
      <c r="T19" s="392"/>
      <c r="U19" s="384"/>
      <c r="V19" s="421"/>
      <c r="W19" s="421"/>
    </row>
    <row r="20" spans="2:23" x14ac:dyDescent="0.2">
      <c r="B20" s="417" t="str">
        <f>IF(Tabla46[[#This Row],[Tipos de Acciones]]="","",CONCATENATE(Tabla46[[#This Row],[POA]],".",Tabla46[[#This Row],[SRS]],".",Tabla46[[#This Row],[AREA]],".",Tabla46[[#This Row],[TIPO]]))</f>
        <v/>
      </c>
      <c r="C20" s="417" t="str">
        <f>IF(Tabla46[[#This Row],[Tipos de Acciones]]="","",'Formulario PPGR1'!#REF!)</f>
        <v/>
      </c>
      <c r="D20" s="417" t="str">
        <f>IF(Tabla46[[#This Row],[Tipos de Acciones]]="","",'Formulario PPGR1'!#REF!)</f>
        <v/>
      </c>
      <c r="E20" s="417" t="str">
        <f>IF(Tabla46[[#This Row],[Tipos de Acciones]]="","",'Formulario PPGR1'!#REF!)</f>
        <v/>
      </c>
      <c r="F20" s="417" t="str">
        <f>IF(Tabla46[[#This Row],[Tipos de Acciones]]="","",'Formulario PPGR1'!#REF!)</f>
        <v/>
      </c>
      <c r="G20" s="389"/>
      <c r="H20" s="409"/>
      <c r="I20" s="410" t="str">
        <f>IFERROR(VLOOKUP([21]!Tabla46[[#This Row],[Tipo de Equipo]],[21]LSIns!F26:G41,2,FALSE),"")</f>
        <v/>
      </c>
      <c r="J20" s="409"/>
      <c r="K20" s="409"/>
      <c r="L20" s="389"/>
      <c r="M20" s="411"/>
      <c r="N20" s="411"/>
      <c r="O20" s="412"/>
      <c r="P20" s="412"/>
      <c r="Q20" s="392"/>
      <c r="R20" s="392"/>
      <c r="S20" s="424"/>
      <c r="T20" s="384"/>
      <c r="U20" s="384"/>
      <c r="V20" s="398"/>
      <c r="W20" s="421"/>
    </row>
    <row r="21" spans="2:23" x14ac:dyDescent="0.2">
      <c r="B21" s="423" t="str">
        <f>IF(Tabla46[[#This Row],[Tipos de Acciones]]="","",CONCATENATE(Tabla46[[#This Row],[POA]],".",Tabla46[[#This Row],[SRS]],".",Tabla46[[#This Row],[AREA]],".",Tabla46[[#This Row],[TIPO]]))</f>
        <v/>
      </c>
      <c r="C21" s="423" t="str">
        <f>IF(Tabla46[[#This Row],[Tipos de Acciones]]="","",'Formulario PPGR1'!#REF!)</f>
        <v/>
      </c>
      <c r="D21" s="423" t="str">
        <f>IF(Tabla46[[#This Row],[Tipos de Acciones]]="","",'Formulario PPGR1'!#REF!)</f>
        <v/>
      </c>
      <c r="E21" s="423" t="str">
        <f>IF(Tabla46[[#This Row],[Tipos de Acciones]]="","",'Formulario PPGR1'!#REF!)</f>
        <v/>
      </c>
      <c r="F21" s="423" t="str">
        <f>IF(Tabla46[[#This Row],[Tipos de Acciones]]="","",'Formulario PPGR1'!#REF!)</f>
        <v/>
      </c>
      <c r="G21" s="389"/>
      <c r="H21" s="409"/>
      <c r="I21" s="410" t="str">
        <f>IFERROR(VLOOKUP([21]!Tabla46[[#This Row],[Tipo de Equipo]],[21]LSIns!F27:G42,2,FALSE),"")</f>
        <v/>
      </c>
      <c r="J21" s="409"/>
      <c r="K21" s="409"/>
      <c r="L21" s="389"/>
      <c r="M21" s="411"/>
      <c r="N21" s="411"/>
      <c r="O21" s="412"/>
      <c r="P21" s="412"/>
      <c r="Q21" s="392"/>
      <c r="R21" s="392"/>
      <c r="S21" s="424"/>
      <c r="T21" s="384"/>
      <c r="U21" s="384"/>
      <c r="V21" s="398"/>
      <c r="W21" s="421"/>
    </row>
    <row r="22" spans="2:23" x14ac:dyDescent="0.2">
      <c r="B22" s="423" t="str">
        <f>IF(Tabla46[[#This Row],[Tipos de Acciones]]="","",CONCATENATE(Tabla46[[#This Row],[POA]],".",Tabla46[[#This Row],[SRS]],".",Tabla46[[#This Row],[AREA]],".",Tabla46[[#This Row],[TIPO]]))</f>
        <v/>
      </c>
      <c r="C22" s="423" t="str">
        <f>IF(Tabla46[[#This Row],[Tipos de Acciones]]="","",'Formulario PPGR1'!#REF!)</f>
        <v/>
      </c>
      <c r="D22" s="423" t="str">
        <f>IF(Tabla46[[#This Row],[Tipos de Acciones]]="","",'Formulario PPGR1'!#REF!)</f>
        <v/>
      </c>
      <c r="E22" s="423" t="str">
        <f>IF(Tabla46[[#This Row],[Tipos de Acciones]]="","",'Formulario PPGR1'!#REF!)</f>
        <v/>
      </c>
      <c r="F22" s="423" t="str">
        <f>IF(Tabla46[[#This Row],[Tipos de Acciones]]="","",'Formulario PPGR1'!#REF!)</f>
        <v/>
      </c>
      <c r="G22" s="389"/>
      <c r="H22" s="409"/>
      <c r="I22" s="410" t="str">
        <f>IFERROR(VLOOKUP([21]!Tabla46[[#This Row],[Tipo de Equipo]],[21]LSIns!F27:G42,2,FALSE),"")</f>
        <v/>
      </c>
      <c r="J22" s="409"/>
      <c r="K22" s="409"/>
      <c r="L22" s="389"/>
      <c r="M22" s="411"/>
      <c r="N22" s="411"/>
      <c r="O22" s="412"/>
      <c r="P22" s="412"/>
      <c r="Q22" s="392"/>
      <c r="R22" s="392"/>
      <c r="S22" s="392"/>
      <c r="T22" s="384"/>
      <c r="U22" s="384"/>
      <c r="V22" s="398"/>
      <c r="W22" s="421"/>
    </row>
    <row r="23" spans="2:23" x14ac:dyDescent="0.2">
      <c r="B23" s="423" t="str">
        <f>IF(Tabla46[[#This Row],[Tipos de Acciones]]="","",CONCATENATE(Tabla46[[#This Row],[POA]],".",Tabla46[[#This Row],[SRS]],".",Tabla46[[#This Row],[AREA]],".",Tabla46[[#This Row],[TIPO]]))</f>
        <v/>
      </c>
      <c r="C23" s="423" t="str">
        <f>IF(Tabla46[[#This Row],[Tipos de Acciones]]="","",'Formulario PPGR1'!#REF!)</f>
        <v/>
      </c>
      <c r="D23" s="423" t="str">
        <f>IF(Tabla46[[#This Row],[Tipos de Acciones]]="","",'Formulario PPGR1'!#REF!)</f>
        <v/>
      </c>
      <c r="E23" s="423" t="str">
        <f>IF(Tabla46[[#This Row],[Tipos de Acciones]]="","",'Formulario PPGR1'!#REF!)</f>
        <v/>
      </c>
      <c r="F23" s="423" t="str">
        <f>IF(Tabla46[[#This Row],[Tipos de Acciones]]="","",'Formulario PPGR1'!#REF!)</f>
        <v/>
      </c>
      <c r="G23" s="389"/>
      <c r="H23" s="409"/>
      <c r="I23" s="410" t="str">
        <f>IFERROR(VLOOKUP([21]!Tabla46[[#This Row],[Tipo de Equipo]],[21]LSIns!F27:G42,2,FALSE),"")</f>
        <v/>
      </c>
      <c r="J23" s="409"/>
      <c r="K23" s="409"/>
      <c r="L23" s="389"/>
      <c r="M23" s="411"/>
      <c r="N23" s="411"/>
      <c r="O23" s="412"/>
      <c r="P23" s="412"/>
      <c r="Q23" s="392"/>
      <c r="R23" s="392"/>
      <c r="S23" s="424"/>
      <c r="T23" s="384"/>
      <c r="U23" s="384"/>
      <c r="V23" s="398"/>
      <c r="W23" s="421"/>
    </row>
    <row r="24" spans="2:23" x14ac:dyDescent="0.2">
      <c r="B24" s="417" t="str">
        <f>IF(Tabla46[[#This Row],[Tipos de Acciones]]="","",CONCATENATE(Tabla46[[#This Row],[POA]],".",Tabla46[[#This Row],[SRS]],".",Tabla46[[#This Row],[AREA]],".",Tabla46[[#This Row],[TIPO]]))</f>
        <v/>
      </c>
      <c r="C24" s="417" t="str">
        <f>IF(Tabla46[[#This Row],[Tipos de Acciones]]="","",'Formulario PPGR1'!#REF!)</f>
        <v/>
      </c>
      <c r="D24" s="417" t="str">
        <f>IF(Tabla46[[#This Row],[Tipos de Acciones]]="","",'Formulario PPGR1'!#REF!)</f>
        <v/>
      </c>
      <c r="E24" s="417" t="str">
        <f>IF(Tabla46[[#This Row],[Tipos de Acciones]]="","",'Formulario PPGR1'!#REF!)</f>
        <v/>
      </c>
      <c r="F24" s="417" t="str">
        <f>IF(Tabla46[[#This Row],[Tipos de Acciones]]="","",'Formulario PPGR1'!#REF!)</f>
        <v/>
      </c>
      <c r="G24" s="389"/>
      <c r="H24" s="409"/>
      <c r="I24" s="410" t="str">
        <f>IFERROR(VLOOKUP([21]!Tabla46[[#This Row],[Tipo de Equipo]],[21]LSIns!F27:G42,2,FALSE),"")</f>
        <v/>
      </c>
      <c r="J24" s="409"/>
      <c r="K24" s="409"/>
      <c r="L24" s="389"/>
      <c r="M24" s="411"/>
      <c r="N24" s="411"/>
      <c r="O24" s="412"/>
      <c r="P24" s="412"/>
      <c r="Q24" s="392"/>
      <c r="R24" s="392"/>
      <c r="S24" s="424"/>
      <c r="T24" s="384"/>
      <c r="U24" s="384"/>
      <c r="V24" s="398"/>
      <c r="W24" s="421"/>
    </row>
    <row r="25" spans="2:23" x14ac:dyDescent="0.2">
      <c r="B25" s="423" t="str">
        <f>IF(Tabla46[[#This Row],[Tipos de Acciones]]="","",CONCATENATE(Tabla46[[#This Row],[POA]],".",Tabla46[[#This Row],[SRS]],".",Tabla46[[#This Row],[AREA]],".",Tabla46[[#This Row],[TIPO]]))</f>
        <v/>
      </c>
      <c r="C25" s="423" t="str">
        <f>IF(Tabla46[[#This Row],[Tipos de Acciones]]="","",'Formulario PPGR1'!#REF!)</f>
        <v/>
      </c>
      <c r="D25" s="423" t="str">
        <f>IF(Tabla46[[#This Row],[Tipos de Acciones]]="","",'Formulario PPGR1'!#REF!)</f>
        <v/>
      </c>
      <c r="E25" s="423" t="str">
        <f>IF(Tabla46[[#This Row],[Tipos de Acciones]]="","",'Formulario PPGR1'!#REF!)</f>
        <v/>
      </c>
      <c r="F25" s="423" t="str">
        <f>IF(Tabla46[[#This Row],[Tipos de Acciones]]="","",'Formulario PPGR1'!#REF!)</f>
        <v/>
      </c>
      <c r="G25" s="389"/>
      <c r="H25" s="409"/>
      <c r="I25" s="410" t="str">
        <f>IFERROR(VLOOKUP([21]!Tabla46[[#This Row],[Tipo de Equipo]],[21]LSIns!F27:G42,2,FALSE),"")</f>
        <v/>
      </c>
      <c r="J25" s="409"/>
      <c r="K25" s="409"/>
      <c r="L25" s="389"/>
      <c r="M25" s="411"/>
      <c r="N25" s="411"/>
      <c r="O25" s="412"/>
      <c r="P25" s="412"/>
      <c r="Q25" s="392"/>
      <c r="R25" s="392"/>
      <c r="S25" s="424"/>
      <c r="T25" s="384"/>
      <c r="U25" s="384"/>
      <c r="V25" s="398"/>
      <c r="W25" s="421"/>
    </row>
    <row r="26" spans="2:23" x14ac:dyDescent="0.2">
      <c r="B26" s="423" t="str">
        <f>IF(Tabla46[[#This Row],[Tipos de Acciones]]="","",CONCATENATE(Tabla46[[#This Row],[POA]],".",Tabla46[[#This Row],[SRS]],".",Tabla46[[#This Row],[AREA]],".",Tabla46[[#This Row],[TIPO]]))</f>
        <v/>
      </c>
      <c r="C26" s="423" t="str">
        <f>IF(Tabla46[[#This Row],[Tipos de Acciones]]="","",'Formulario PPGR1'!#REF!)</f>
        <v/>
      </c>
      <c r="D26" s="423" t="str">
        <f>IF(Tabla46[[#This Row],[Tipos de Acciones]]="","",'Formulario PPGR1'!#REF!)</f>
        <v/>
      </c>
      <c r="E26" s="423" t="str">
        <f>IF(Tabla46[[#This Row],[Tipos de Acciones]]="","",'Formulario PPGR1'!#REF!)</f>
        <v/>
      </c>
      <c r="F26" s="423" t="str">
        <f>IF(Tabla46[[#This Row],[Tipos de Acciones]]="","",'Formulario PPGR1'!#REF!)</f>
        <v/>
      </c>
      <c r="G26" s="389"/>
      <c r="H26" s="409"/>
      <c r="I26" s="410" t="str">
        <f>IFERROR(VLOOKUP([21]!Tabla46[[#This Row],[Tipo de Equipo]],[21]LSIns!F27:G42,2,FALSE),"")</f>
        <v/>
      </c>
      <c r="J26" s="409"/>
      <c r="K26" s="409"/>
      <c r="L26" s="389"/>
      <c r="M26" s="411"/>
      <c r="N26" s="411"/>
      <c r="O26" s="412"/>
      <c r="P26" s="412"/>
      <c r="Q26" s="392"/>
      <c r="R26" s="392"/>
      <c r="S26" s="392"/>
      <c r="T26" s="384"/>
      <c r="U26" s="384"/>
      <c r="V26" s="398"/>
      <c r="W26" s="421"/>
    </row>
    <row r="27" spans="2:23" x14ac:dyDescent="0.2">
      <c r="B27" s="423" t="str">
        <f>IF(Tabla46[[#This Row],[Tipos de Acciones]]="","",CONCATENATE(Tabla46[[#This Row],[POA]],".",Tabla46[[#This Row],[SRS]],".",Tabla46[[#This Row],[AREA]],".",Tabla46[[#This Row],[TIPO]]))</f>
        <v/>
      </c>
      <c r="C27" s="423" t="str">
        <f>IF(Tabla46[[#This Row],[Tipos de Acciones]]="","",'Formulario PPGR1'!#REF!)</f>
        <v/>
      </c>
      <c r="D27" s="423" t="str">
        <f>IF(Tabla46[[#This Row],[Tipos de Acciones]]="","",'Formulario PPGR1'!#REF!)</f>
        <v/>
      </c>
      <c r="E27" s="423" t="str">
        <f>IF(Tabla46[[#This Row],[Tipos de Acciones]]="","",'Formulario PPGR1'!#REF!)</f>
        <v/>
      </c>
      <c r="F27" s="423" t="str">
        <f>IF(Tabla46[[#This Row],[Tipos de Acciones]]="","",'Formulario PPGR1'!#REF!)</f>
        <v/>
      </c>
      <c r="G27" s="389"/>
      <c r="H27" s="409"/>
      <c r="I27" s="410" t="str">
        <f>IFERROR(VLOOKUP([21]!Tabla46[[#This Row],[Tipo de Equipo]],[21]LSIns!F27:G42,2,FALSE),"")</f>
        <v/>
      </c>
      <c r="J27" s="409"/>
      <c r="K27" s="409"/>
      <c r="L27" s="389"/>
      <c r="M27" s="411"/>
      <c r="N27" s="411"/>
      <c r="O27" s="412"/>
      <c r="P27" s="412"/>
      <c r="Q27" s="392"/>
      <c r="R27" s="392"/>
      <c r="S27" s="424"/>
      <c r="T27" s="384"/>
      <c r="U27" s="384"/>
      <c r="V27" s="398"/>
      <c r="W27" s="421"/>
    </row>
    <row r="28" spans="2:23" x14ac:dyDescent="0.2">
      <c r="B28" s="423" t="str">
        <f>IF(Tabla46[[#This Row],[Tipos de Acciones]]="","",CONCATENATE(Tabla46[[#This Row],[POA]],".",Tabla46[[#This Row],[SRS]],".",Tabla46[[#This Row],[AREA]],".",Tabla46[[#This Row],[TIPO]]))</f>
        <v/>
      </c>
      <c r="C28" s="423" t="str">
        <f>IF(Tabla46[[#This Row],[Tipos de Acciones]]="","",'Formulario PPGR1'!#REF!)</f>
        <v/>
      </c>
      <c r="D28" s="423" t="str">
        <f>IF(Tabla46[[#This Row],[Tipos de Acciones]]="","",'Formulario PPGR1'!#REF!)</f>
        <v/>
      </c>
      <c r="E28" s="423" t="str">
        <f>IF(Tabla46[[#This Row],[Tipos de Acciones]]="","",'Formulario PPGR1'!#REF!)</f>
        <v/>
      </c>
      <c r="F28" s="423" t="str">
        <f>IF(Tabla46[[#This Row],[Tipos de Acciones]]="","",'Formulario PPGR1'!#REF!)</f>
        <v/>
      </c>
      <c r="G28" s="389"/>
      <c r="H28" s="409"/>
      <c r="I28" s="410" t="str">
        <f>IFERROR(VLOOKUP([21]!Tabla46[[#This Row],[Tipo de Equipo]],[21]LSIns!F27:G42,2,FALSE),"")</f>
        <v/>
      </c>
      <c r="J28" s="409"/>
      <c r="K28" s="409"/>
      <c r="L28" s="389"/>
      <c r="M28" s="411"/>
      <c r="N28" s="411"/>
      <c r="O28" s="412"/>
      <c r="P28" s="412"/>
      <c r="Q28" s="392"/>
      <c r="R28" s="392"/>
      <c r="S28" s="392"/>
      <c r="T28" s="384"/>
      <c r="U28" s="384"/>
      <c r="V28" s="398"/>
      <c r="W28" s="421"/>
    </row>
    <row r="29" spans="2:23" x14ac:dyDescent="0.2">
      <c r="B29" s="423" t="str">
        <f>IF(Tabla46[[#This Row],[Tipos de Acciones]]="","",CONCATENATE(Tabla46[[#This Row],[POA]],".",Tabla46[[#This Row],[SRS]],".",Tabla46[[#This Row],[AREA]],".",Tabla46[[#This Row],[TIPO]]))</f>
        <v/>
      </c>
      <c r="C29" s="423" t="str">
        <f>IF(Tabla46[[#This Row],[Tipos de Acciones]]="","",'Formulario PPGR1'!#REF!)</f>
        <v/>
      </c>
      <c r="D29" s="423" t="str">
        <f>IF(Tabla46[[#This Row],[Tipos de Acciones]]="","",'Formulario PPGR1'!#REF!)</f>
        <v/>
      </c>
      <c r="E29" s="423" t="str">
        <f>IF(Tabla46[[#This Row],[Tipos de Acciones]]="","",'Formulario PPGR1'!#REF!)</f>
        <v/>
      </c>
      <c r="F29" s="423" t="str">
        <f>IF(Tabla46[[#This Row],[Tipos de Acciones]]="","",'Formulario PPGR1'!#REF!)</f>
        <v/>
      </c>
      <c r="G29" s="389"/>
      <c r="H29" s="409"/>
      <c r="I29" s="410" t="str">
        <f>IFERROR(VLOOKUP([21]!Tabla46[[#This Row],[Tipo de Equipo]],[21]LSIns!F27:G42,2,FALSE),"")</f>
        <v/>
      </c>
      <c r="J29" s="409"/>
      <c r="K29" s="409"/>
      <c r="L29" s="389"/>
      <c r="M29" s="411"/>
      <c r="N29" s="411"/>
      <c r="O29" s="412"/>
      <c r="P29" s="412"/>
      <c r="Q29" s="392"/>
      <c r="R29" s="392"/>
      <c r="S29" s="392"/>
      <c r="T29" s="384"/>
      <c r="U29" s="384"/>
      <c r="V29" s="398"/>
      <c r="W29" s="421"/>
    </row>
    <row r="30" spans="2:23" x14ac:dyDescent="0.2">
      <c r="B30" s="423" t="str">
        <f>IF(Tabla46[[#This Row],[Tipos de Acciones]]="","",CONCATENATE(Tabla46[[#This Row],[POA]],".",Tabla46[[#This Row],[SRS]],".",Tabla46[[#This Row],[AREA]],".",Tabla46[[#This Row],[TIPO]]))</f>
        <v/>
      </c>
      <c r="C30" s="423" t="str">
        <f>IF(Tabla46[[#This Row],[Tipos de Acciones]]="","",'Formulario PPGR1'!#REF!)</f>
        <v/>
      </c>
      <c r="D30" s="423" t="str">
        <f>IF(Tabla46[[#This Row],[Tipos de Acciones]]="","",'Formulario PPGR1'!#REF!)</f>
        <v/>
      </c>
      <c r="E30" s="423" t="str">
        <f>IF(Tabla46[[#This Row],[Tipos de Acciones]]="","",'Formulario PPGR1'!#REF!)</f>
        <v/>
      </c>
      <c r="F30" s="423" t="str">
        <f>IF(Tabla46[[#This Row],[Tipos de Acciones]]="","",'Formulario PPGR1'!#REF!)</f>
        <v/>
      </c>
      <c r="G30" s="389"/>
      <c r="H30" s="409"/>
      <c r="I30" s="410" t="str">
        <f>IFERROR(VLOOKUP([21]!Tabla46[[#This Row],[Tipo de Equipo]],[21]LSIns!F27:G42,2,FALSE),"")</f>
        <v/>
      </c>
      <c r="J30" s="409"/>
      <c r="K30" s="409"/>
      <c r="L30" s="389"/>
      <c r="M30" s="411"/>
      <c r="N30" s="411"/>
      <c r="O30" s="412"/>
      <c r="P30" s="412"/>
      <c r="Q30" s="392"/>
      <c r="R30" s="392"/>
      <c r="S30" s="392"/>
      <c r="T30" s="384"/>
      <c r="U30" s="384"/>
      <c r="V30" s="398"/>
      <c r="W30" s="421"/>
    </row>
    <row r="31" spans="2:23" x14ac:dyDescent="0.2">
      <c r="B31" s="423" t="str">
        <f>IF(Tabla46[[#This Row],[Tipos de Acciones]]="","",CONCATENATE(Tabla46[[#This Row],[POA]],".",Tabla46[[#This Row],[SRS]],".",Tabla46[[#This Row],[AREA]],".",Tabla46[[#This Row],[TIPO]]))</f>
        <v/>
      </c>
      <c r="C31" s="423" t="str">
        <f>IF(Tabla46[[#This Row],[Tipos de Acciones]]="","",'Formulario PPGR1'!#REF!)</f>
        <v/>
      </c>
      <c r="D31" s="423" t="str">
        <f>IF(Tabla46[[#This Row],[Tipos de Acciones]]="","",'Formulario PPGR1'!#REF!)</f>
        <v/>
      </c>
      <c r="E31" s="423" t="str">
        <f>IF(Tabla46[[#This Row],[Tipos de Acciones]]="","",'Formulario PPGR1'!#REF!)</f>
        <v/>
      </c>
      <c r="F31" s="423" t="str">
        <f>IF(Tabla46[[#This Row],[Tipos de Acciones]]="","",'Formulario PPGR1'!#REF!)</f>
        <v/>
      </c>
      <c r="G31" s="389"/>
      <c r="H31" s="409"/>
      <c r="I31" s="410" t="str">
        <f>IFERROR(VLOOKUP([21]!Tabla46[[#This Row],[Tipo de Equipo]],[21]LSIns!F27:G42,2,FALSE),"")</f>
        <v/>
      </c>
      <c r="J31" s="409"/>
      <c r="K31" s="409"/>
      <c r="L31" s="389"/>
      <c r="M31" s="411"/>
      <c r="N31" s="411"/>
      <c r="O31" s="412"/>
      <c r="P31" s="412"/>
      <c r="Q31" s="392"/>
      <c r="R31" s="392"/>
      <c r="S31" s="392"/>
      <c r="T31" s="384"/>
      <c r="U31" s="384"/>
      <c r="V31" s="398"/>
      <c r="W31" s="421"/>
    </row>
    <row r="32" spans="2:23" x14ac:dyDescent="0.2">
      <c r="B32" s="423" t="str">
        <f>IF(Tabla46[[#This Row],[Tipos de Acciones]]="","",CONCATENATE(Tabla46[[#This Row],[POA]],".",Tabla46[[#This Row],[SRS]],".",Tabla46[[#This Row],[AREA]],".",Tabla46[[#This Row],[TIPO]]))</f>
        <v/>
      </c>
      <c r="C32" s="423" t="str">
        <f>IF(Tabla46[[#This Row],[Tipos de Acciones]]="","",'Formulario PPGR1'!#REF!)</f>
        <v/>
      </c>
      <c r="D32" s="423" t="str">
        <f>IF(Tabla46[[#This Row],[Tipos de Acciones]]="","",'Formulario PPGR1'!#REF!)</f>
        <v/>
      </c>
      <c r="E32" s="423" t="str">
        <f>IF(Tabla46[[#This Row],[Tipos de Acciones]]="","",'Formulario PPGR1'!#REF!)</f>
        <v/>
      </c>
      <c r="F32" s="423" t="str">
        <f>IF(Tabla46[[#This Row],[Tipos de Acciones]]="","",'Formulario PPGR1'!#REF!)</f>
        <v/>
      </c>
      <c r="G32" s="389"/>
      <c r="H32" s="409"/>
      <c r="I32" s="410" t="str">
        <f>IFERROR(VLOOKUP([21]!Tabla46[[#This Row],[Tipo de Equipo]],[21]LSIns!F27:G42,2,FALSE),"")</f>
        <v/>
      </c>
      <c r="J32" s="409"/>
      <c r="K32" s="409"/>
      <c r="L32" s="389"/>
      <c r="M32" s="411"/>
      <c r="N32" s="411"/>
      <c r="O32" s="412"/>
      <c r="P32" s="412"/>
      <c r="Q32" s="392"/>
      <c r="R32" s="392"/>
      <c r="S32" s="392"/>
      <c r="T32" s="384"/>
      <c r="U32" s="384"/>
      <c r="V32" s="398"/>
      <c r="W32" s="421"/>
    </row>
    <row r="33" spans="2:23" x14ac:dyDescent="0.2">
      <c r="B33" s="423" t="str">
        <f>IF(Tabla46[[#This Row],[Tipos de Acciones]]="","",CONCATENATE(Tabla46[[#This Row],[POA]],".",Tabla46[[#This Row],[SRS]],".",Tabla46[[#This Row],[AREA]],".",Tabla46[[#This Row],[TIPO]]))</f>
        <v/>
      </c>
      <c r="C33" s="423" t="str">
        <f>IF(Tabla46[[#This Row],[Tipos de Acciones]]="","",'Formulario PPGR1'!#REF!)</f>
        <v/>
      </c>
      <c r="D33" s="423" t="str">
        <f>IF(Tabla46[[#This Row],[Tipos de Acciones]]="","",'Formulario PPGR1'!#REF!)</f>
        <v/>
      </c>
      <c r="E33" s="423" t="str">
        <f>IF(Tabla46[[#This Row],[Tipos de Acciones]]="","",'Formulario PPGR1'!#REF!)</f>
        <v/>
      </c>
      <c r="F33" s="423" t="str">
        <f>IF(Tabla46[[#This Row],[Tipos de Acciones]]="","",'Formulario PPGR1'!#REF!)</f>
        <v/>
      </c>
      <c r="G33" s="389"/>
      <c r="H33" s="409"/>
      <c r="I33" s="410" t="str">
        <f>IFERROR(VLOOKUP([21]!Tabla46[[#This Row],[Tipo de Equipo]],[21]LSIns!F27:G42,2,FALSE),"")</f>
        <v/>
      </c>
      <c r="J33" s="409"/>
      <c r="K33" s="409"/>
      <c r="L33" s="389"/>
      <c r="M33" s="411"/>
      <c r="N33" s="411"/>
      <c r="O33" s="412"/>
      <c r="P33" s="412"/>
      <c r="Q33" s="392"/>
      <c r="R33" s="392"/>
      <c r="S33" s="392"/>
      <c r="T33" s="384"/>
      <c r="U33" s="384"/>
      <c r="V33" s="398"/>
      <c r="W33" s="421"/>
    </row>
    <row r="34" spans="2:23" x14ac:dyDescent="0.2">
      <c r="B34" s="423" t="str">
        <f>IF(Tabla46[[#This Row],[Tipos de Acciones]]="","",CONCATENATE(Tabla46[[#This Row],[POA]],".",Tabla46[[#This Row],[SRS]],".",Tabla46[[#This Row],[AREA]],".",Tabla46[[#This Row],[TIPO]]))</f>
        <v/>
      </c>
      <c r="C34" s="423" t="str">
        <f>IF(Tabla46[[#This Row],[Tipos de Acciones]]="","",'Formulario PPGR1'!#REF!)</f>
        <v/>
      </c>
      <c r="D34" s="423" t="str">
        <f>IF(Tabla46[[#This Row],[Tipos de Acciones]]="","",'Formulario PPGR1'!#REF!)</f>
        <v/>
      </c>
      <c r="E34" s="423" t="str">
        <f>IF(Tabla46[[#This Row],[Tipos de Acciones]]="","",'Formulario PPGR1'!#REF!)</f>
        <v/>
      </c>
      <c r="F34" s="423" t="str">
        <f>IF(Tabla46[[#This Row],[Tipos de Acciones]]="","",'Formulario PPGR1'!#REF!)</f>
        <v/>
      </c>
      <c r="G34" s="389"/>
      <c r="H34" s="409"/>
      <c r="I34" s="410" t="str">
        <f>IFERROR(VLOOKUP([21]!Tabla46[[#This Row],[Tipo de Equipo]],[21]LSIns!F27:G42,2,FALSE),"")</f>
        <v/>
      </c>
      <c r="J34" s="409"/>
      <c r="K34" s="409"/>
      <c r="L34" s="389"/>
      <c r="M34" s="411"/>
      <c r="N34" s="411"/>
      <c r="O34" s="412"/>
      <c r="P34" s="412"/>
      <c r="Q34" s="392"/>
      <c r="R34" s="392"/>
      <c r="S34" s="392"/>
      <c r="T34" s="384"/>
      <c r="U34" s="384"/>
      <c r="V34" s="398"/>
      <c r="W34" s="421"/>
    </row>
    <row r="35" spans="2:23" x14ac:dyDescent="0.2">
      <c r="B35" s="423" t="str">
        <f>IF(Tabla46[[#This Row],[Tipos de Acciones]]="","",CONCATENATE(Tabla46[[#This Row],[POA]],".",Tabla46[[#This Row],[SRS]],".",Tabla46[[#This Row],[AREA]],".",Tabla46[[#This Row],[TIPO]]))</f>
        <v/>
      </c>
      <c r="C35" s="423" t="str">
        <f>IF(Tabla46[[#This Row],[Tipos de Acciones]]="","",'Formulario PPGR1'!#REF!)</f>
        <v/>
      </c>
      <c r="D35" s="423" t="str">
        <f>IF(Tabla46[[#This Row],[Tipos de Acciones]]="","",'Formulario PPGR1'!#REF!)</f>
        <v/>
      </c>
      <c r="E35" s="423" t="str">
        <f>IF(Tabla46[[#This Row],[Tipos de Acciones]]="","",'Formulario PPGR1'!#REF!)</f>
        <v/>
      </c>
      <c r="F35" s="423" t="str">
        <f>IF(Tabla46[[#This Row],[Tipos de Acciones]]="","",'Formulario PPGR1'!#REF!)</f>
        <v/>
      </c>
      <c r="G35" s="389"/>
      <c r="H35" s="409"/>
      <c r="I35" s="410" t="str">
        <f>IFERROR(VLOOKUP([21]!Tabla46[[#This Row],[Tipo de Equipo]],[21]LSIns!F27:G42,2,FALSE),"")</f>
        <v/>
      </c>
      <c r="J35" s="409"/>
      <c r="K35" s="409"/>
      <c r="L35" s="389"/>
      <c r="M35" s="411"/>
      <c r="N35" s="411"/>
      <c r="O35" s="412"/>
      <c r="P35" s="412"/>
      <c r="Q35" s="392"/>
      <c r="R35" s="392"/>
      <c r="S35" s="392"/>
      <c r="T35" s="384"/>
      <c r="U35" s="384"/>
      <c r="V35" s="398"/>
      <c r="W35" s="421"/>
    </row>
    <row r="36" spans="2:23" x14ac:dyDescent="0.2">
      <c r="B36" s="423" t="str">
        <f>IF(Tabla46[[#This Row],[Tipos de Acciones]]="","",CONCATENATE(Tabla46[[#This Row],[POA]],".",Tabla46[[#This Row],[SRS]],".",Tabla46[[#This Row],[AREA]],".",Tabla46[[#This Row],[TIPO]]))</f>
        <v/>
      </c>
      <c r="C36" s="423" t="str">
        <f>IF(Tabla46[[#This Row],[Tipos de Acciones]]="","",'Formulario PPGR1'!#REF!)</f>
        <v/>
      </c>
      <c r="D36" s="423" t="str">
        <f>IF(Tabla46[[#This Row],[Tipos de Acciones]]="","",'Formulario PPGR1'!#REF!)</f>
        <v/>
      </c>
      <c r="E36" s="423" t="str">
        <f>IF(Tabla46[[#This Row],[Tipos de Acciones]]="","",'Formulario PPGR1'!#REF!)</f>
        <v/>
      </c>
      <c r="F36" s="423" t="str">
        <f>IF(Tabla46[[#This Row],[Tipos de Acciones]]="","",'Formulario PPGR1'!#REF!)</f>
        <v/>
      </c>
      <c r="G36" s="389"/>
      <c r="H36" s="409"/>
      <c r="I36" s="410" t="str">
        <f>IFERROR(VLOOKUP([21]!Tabla46[[#This Row],[Tipo de Equipo]],[21]LSIns!F27:G42,2,FALSE),"")</f>
        <v/>
      </c>
      <c r="J36" s="409"/>
      <c r="K36" s="409"/>
      <c r="L36" s="389"/>
      <c r="M36" s="411"/>
      <c r="N36" s="411"/>
      <c r="O36" s="412"/>
      <c r="P36" s="412"/>
      <c r="Q36" s="392"/>
      <c r="R36" s="392"/>
      <c r="S36" s="411"/>
      <c r="T36" s="384"/>
      <c r="U36" s="384"/>
      <c r="V36" s="398"/>
      <c r="W36" s="421"/>
    </row>
    <row r="37" spans="2:23" x14ac:dyDescent="0.2">
      <c r="B37" s="423" t="str">
        <f>IF(Tabla46[[#This Row],[Tipos de Acciones]]="","",CONCATENATE(Tabla46[[#This Row],[POA]],".",Tabla46[[#This Row],[SRS]],".",Tabla46[[#This Row],[AREA]],".",Tabla46[[#This Row],[TIPO]]))</f>
        <v/>
      </c>
      <c r="C37" s="423" t="str">
        <f>IF(Tabla46[[#This Row],[Tipos de Acciones]]="","",'Formulario PPGR1'!#REF!)</f>
        <v/>
      </c>
      <c r="D37" s="423" t="str">
        <f>IF(Tabla46[[#This Row],[Tipos de Acciones]]="","",'Formulario PPGR1'!#REF!)</f>
        <v/>
      </c>
      <c r="E37" s="423" t="str">
        <f>IF(Tabla46[[#This Row],[Tipos de Acciones]]="","",'Formulario PPGR1'!#REF!)</f>
        <v/>
      </c>
      <c r="F37" s="423" t="str">
        <f>IF(Tabla46[[#This Row],[Tipos de Acciones]]="","",'Formulario PPGR1'!#REF!)</f>
        <v/>
      </c>
      <c r="G37" s="389"/>
      <c r="H37" s="409"/>
      <c r="I37" s="410" t="str">
        <f>IFERROR(VLOOKUP([21]!Tabla46[[#This Row],[Tipo de Equipo]],[21]LSIns!F27:G42,2,FALSE),"")</f>
        <v/>
      </c>
      <c r="J37" s="409"/>
      <c r="K37" s="409"/>
      <c r="L37" s="389"/>
      <c r="M37" s="411"/>
      <c r="N37" s="411"/>
      <c r="O37" s="412"/>
      <c r="P37" s="412"/>
      <c r="Q37" s="392"/>
      <c r="R37" s="392"/>
      <c r="S37" s="392"/>
      <c r="T37" s="384"/>
      <c r="U37" s="384"/>
      <c r="V37" s="398"/>
      <c r="W37" s="421"/>
    </row>
    <row r="38" spans="2:23" x14ac:dyDescent="0.2">
      <c r="B38" s="423" t="str">
        <f>IF(Tabla46[[#This Row],[Tipos de Acciones]]="","",CONCATENATE(Tabla46[[#This Row],[POA]],".",Tabla46[[#This Row],[SRS]],".",Tabla46[[#This Row],[AREA]],".",Tabla46[[#This Row],[TIPO]]))</f>
        <v/>
      </c>
      <c r="C38" s="423" t="str">
        <f>IF(Tabla46[[#This Row],[Tipos de Acciones]]="","",'Formulario PPGR1'!#REF!)</f>
        <v/>
      </c>
      <c r="D38" s="423" t="str">
        <f>IF(Tabla46[[#This Row],[Tipos de Acciones]]="","",'Formulario PPGR1'!#REF!)</f>
        <v/>
      </c>
      <c r="E38" s="423" t="str">
        <f>IF(Tabla46[[#This Row],[Tipos de Acciones]]="","",'Formulario PPGR1'!#REF!)</f>
        <v/>
      </c>
      <c r="F38" s="423" t="str">
        <f>IF(Tabla46[[#This Row],[Tipos de Acciones]]="","",'Formulario PPGR1'!#REF!)</f>
        <v/>
      </c>
      <c r="G38" s="425"/>
      <c r="H38" s="409"/>
      <c r="I38" s="426" t="str">
        <f>IFERROR(VLOOKUP([22]!Tabla46[[#This Row],[Tipo de Equipo]],[22]LSIns!F44:G59,2,FALSE),"")</f>
        <v/>
      </c>
      <c r="J38" s="409"/>
      <c r="K38" s="427"/>
      <c r="L38" s="425"/>
      <c r="M38" s="411"/>
      <c r="N38" s="411"/>
      <c r="O38" s="412"/>
      <c r="P38" s="412"/>
      <c r="Q38" s="392"/>
      <c r="R38" s="428"/>
      <c r="S38" s="428"/>
      <c r="T38" s="429"/>
      <c r="U38" s="429"/>
      <c r="V38" s="430"/>
      <c r="W38" s="421"/>
    </row>
    <row r="39" spans="2:23" x14ac:dyDescent="0.2">
      <c r="B39" s="423" t="str">
        <f>IF(Tabla46[[#This Row],[Tipos de Acciones]]="","",CONCATENATE(Tabla46[[#This Row],[POA]],".",Tabla46[[#This Row],[SRS]],".",Tabla46[[#This Row],[AREA]],".",Tabla46[[#This Row],[TIPO]]))</f>
        <v/>
      </c>
      <c r="C39" s="423" t="str">
        <f>IF(Tabla46[[#This Row],[Tipos de Acciones]]="","",'Formulario PPGR1'!#REF!)</f>
        <v/>
      </c>
      <c r="D39" s="423" t="str">
        <f>IF(Tabla46[[#This Row],[Tipos de Acciones]]="","",'Formulario PPGR1'!#REF!)</f>
        <v/>
      </c>
      <c r="E39" s="423" t="str">
        <f>IF(Tabla46[[#This Row],[Tipos de Acciones]]="","",'Formulario PPGR1'!#REF!)</f>
        <v/>
      </c>
      <c r="F39" s="423" t="str">
        <f>IF(Tabla46[[#This Row],[Tipos de Acciones]]="","",'Formulario PPGR1'!#REF!)</f>
        <v/>
      </c>
      <c r="G39" s="425"/>
      <c r="H39" s="409"/>
      <c r="I39" s="426" t="str">
        <f>IFERROR(VLOOKUP([22]!Tabla46[[#This Row],[Tipo de Equipo]],[22]LSIns!F45:G60,2,FALSE),"")</f>
        <v/>
      </c>
      <c r="J39" s="409"/>
      <c r="K39" s="427"/>
      <c r="L39" s="425"/>
      <c r="M39" s="411"/>
      <c r="N39" s="411"/>
      <c r="O39" s="412"/>
      <c r="P39" s="412"/>
      <c r="Q39" s="392"/>
      <c r="R39" s="428"/>
      <c r="S39" s="428"/>
      <c r="T39" s="429"/>
      <c r="U39" s="429"/>
      <c r="V39" s="430"/>
      <c r="W39" s="421"/>
    </row>
    <row r="40" spans="2:23" x14ac:dyDescent="0.2">
      <c r="B40" s="423" t="str">
        <f>IF(Tabla46[[#This Row],[Tipos de Acciones]]="","",CONCATENATE(Tabla46[[#This Row],[POA]],".",Tabla46[[#This Row],[SRS]],".",Tabla46[[#This Row],[AREA]],".",Tabla46[[#This Row],[TIPO]]))</f>
        <v/>
      </c>
      <c r="C40" s="423" t="str">
        <f>IF(Tabla46[[#This Row],[Tipos de Acciones]]="","",'Formulario PPGR1'!#REF!)</f>
        <v/>
      </c>
      <c r="D40" s="423" t="str">
        <f>IF(Tabla46[[#This Row],[Tipos de Acciones]]="","",'Formulario PPGR1'!#REF!)</f>
        <v/>
      </c>
      <c r="E40" s="423" t="str">
        <f>IF(Tabla46[[#This Row],[Tipos de Acciones]]="","",'Formulario PPGR1'!#REF!)</f>
        <v/>
      </c>
      <c r="F40" s="423" t="str">
        <f>IF(Tabla46[[#This Row],[Tipos de Acciones]]="","",'Formulario PPGR1'!#REF!)</f>
        <v/>
      </c>
      <c r="G40" s="425"/>
      <c r="H40" s="409"/>
      <c r="I40" s="426" t="str">
        <f>IFERROR(VLOOKUP([22]!Tabla46[[#This Row],[Tipo de Equipo]],[22]LSIns!F45:G60,2,FALSE),"")</f>
        <v/>
      </c>
      <c r="J40" s="425"/>
      <c r="K40" s="427"/>
      <c r="L40" s="425"/>
      <c r="M40" s="411"/>
      <c r="N40" s="411"/>
      <c r="O40" s="412"/>
      <c r="P40" s="412"/>
      <c r="Q40" s="392"/>
      <c r="R40" s="428"/>
      <c r="S40" s="428"/>
      <c r="T40" s="429"/>
      <c r="U40" s="429"/>
      <c r="V40" s="430"/>
      <c r="W40" s="421"/>
    </row>
    <row r="41" spans="2:23" x14ac:dyDescent="0.2">
      <c r="B41" s="423" t="str">
        <f>IF(Tabla46[[#This Row],[Tipos de Acciones]]="","",CONCATENATE(Tabla46[[#This Row],[POA]],".",Tabla46[[#This Row],[SRS]],".",Tabla46[[#This Row],[AREA]],".",Tabla46[[#This Row],[TIPO]]))</f>
        <v/>
      </c>
      <c r="C41" s="423" t="str">
        <f>IF(Tabla46[[#This Row],[Tipos de Acciones]]="","",'Formulario PPGR1'!#REF!)</f>
        <v/>
      </c>
      <c r="D41" s="423" t="str">
        <f>IF(Tabla46[[#This Row],[Tipos de Acciones]]="","",'Formulario PPGR1'!#REF!)</f>
        <v/>
      </c>
      <c r="E41" s="423" t="str">
        <f>IF(Tabla46[[#This Row],[Tipos de Acciones]]="","",'Formulario PPGR1'!#REF!)</f>
        <v/>
      </c>
      <c r="F41" s="423" t="str">
        <f>IF(Tabla46[[#This Row],[Tipos de Acciones]]="","",'Formulario PPGR1'!#REF!)</f>
        <v/>
      </c>
      <c r="G41" s="425"/>
      <c r="H41" s="409"/>
      <c r="I41" s="431" t="str">
        <f>IFERROR(VLOOKUP([23]!Tabla46[[#This Row],[Tipo de Equipo]],[23]LSIns!F47:G62,2,FALSE),"")</f>
        <v/>
      </c>
      <c r="J41" s="409"/>
      <c r="K41" s="409"/>
      <c r="L41" s="409"/>
      <c r="M41" s="411"/>
      <c r="N41" s="411"/>
      <c r="O41" s="412"/>
      <c r="P41" s="412"/>
      <c r="Q41" s="392"/>
      <c r="R41" s="428"/>
      <c r="S41" s="429"/>
      <c r="T41" s="429"/>
      <c r="U41" s="430"/>
      <c r="V41" s="421"/>
      <c r="W41" s="421"/>
    </row>
    <row r="42" spans="2:23" x14ac:dyDescent="0.2">
      <c r="B42" s="423" t="str">
        <f>IF(Tabla46[[#This Row],[Tipos de Acciones]]="","",CONCATENATE(Tabla46[[#This Row],[POA]],".",Tabla46[[#This Row],[SRS]],".",Tabla46[[#This Row],[AREA]],".",Tabla46[[#This Row],[TIPO]]))</f>
        <v/>
      </c>
      <c r="C42" s="423" t="str">
        <f>IF(Tabla46[[#This Row],[Tipos de Acciones]]="","",'Formulario PPGR1'!#REF!)</f>
        <v/>
      </c>
      <c r="D42" s="423" t="str">
        <f>IF(Tabla46[[#This Row],[Tipos de Acciones]]="","",'Formulario PPGR1'!#REF!)</f>
        <v/>
      </c>
      <c r="E42" s="423" t="str">
        <f>IF(Tabla46[[#This Row],[Tipos de Acciones]]="","",'Formulario PPGR1'!#REF!)</f>
        <v/>
      </c>
      <c r="F42" s="423" t="str">
        <f>IF(Tabla46[[#This Row],[Tipos de Acciones]]="","",'Formulario PPGR1'!#REF!)</f>
        <v/>
      </c>
      <c r="G42" s="425"/>
      <c r="H42" s="409"/>
      <c r="I42" s="431" t="str">
        <f>IFERROR(VLOOKUP([23]!Tabla46[[#This Row],[Tipo de Equipo]],[23]LSIns!F48:G63,2,FALSE),"")</f>
        <v/>
      </c>
      <c r="J42" s="409"/>
      <c r="K42" s="409"/>
      <c r="L42" s="409"/>
      <c r="M42" s="411"/>
      <c r="N42" s="411"/>
      <c r="O42" s="412"/>
      <c r="P42" s="412"/>
      <c r="Q42" s="392"/>
      <c r="R42" s="428"/>
      <c r="S42" s="429"/>
      <c r="T42" s="429"/>
      <c r="U42" s="430"/>
      <c r="V42" s="421"/>
      <c r="W42" s="421"/>
    </row>
    <row r="43" spans="2:23" x14ac:dyDescent="0.2">
      <c r="B43" s="423" t="str">
        <f>IF(Tabla46[[#This Row],[Tipos de Acciones]]="","",CONCATENATE(Tabla46[[#This Row],[POA]],".",Tabla46[[#This Row],[SRS]],".",Tabla46[[#This Row],[AREA]],".",Tabla46[[#This Row],[TIPO]]))</f>
        <v/>
      </c>
      <c r="C43" s="423" t="str">
        <f>IF(Tabla46[[#This Row],[Tipos de Acciones]]="","",'Formulario PPGR1'!#REF!)</f>
        <v/>
      </c>
      <c r="D43" s="423" t="str">
        <f>IF(Tabla46[[#This Row],[Tipos de Acciones]]="","",'Formulario PPGR1'!#REF!)</f>
        <v/>
      </c>
      <c r="E43" s="423" t="str">
        <f>IF(Tabla46[[#This Row],[Tipos de Acciones]]="","",'Formulario PPGR1'!#REF!)</f>
        <v/>
      </c>
      <c r="F43" s="423" t="str">
        <f>IF(Tabla46[[#This Row],[Tipos de Acciones]]="","",'Formulario PPGR1'!#REF!)</f>
        <v/>
      </c>
      <c r="G43" s="425"/>
      <c r="H43" s="409"/>
      <c r="I43" s="431" t="str">
        <f>IFERROR(VLOOKUP([23]!Tabla46[[#This Row],[Tipo de Equipo]],[23]LSIns!F49:G64,2,FALSE),"")</f>
        <v/>
      </c>
      <c r="J43" s="409"/>
      <c r="K43" s="409"/>
      <c r="L43" s="409"/>
      <c r="M43" s="411"/>
      <c r="N43" s="411"/>
      <c r="O43" s="412"/>
      <c r="P43" s="412"/>
      <c r="Q43" s="392"/>
      <c r="R43" s="428"/>
      <c r="S43" s="429"/>
      <c r="T43" s="429"/>
      <c r="U43" s="430"/>
      <c r="V43" s="421"/>
      <c r="W43" s="421"/>
    </row>
    <row r="44" spans="2:23" x14ac:dyDescent="0.2">
      <c r="B44" s="423" t="str">
        <f>IF(Tabla46[[#This Row],[Tipos de Acciones]]="","",CONCATENATE(Tabla46[[#This Row],[POA]],".",Tabla46[[#This Row],[SRS]],".",Tabla46[[#This Row],[AREA]],".",Tabla46[[#This Row],[TIPO]]))</f>
        <v/>
      </c>
      <c r="C44" s="423" t="str">
        <f>IF(Tabla46[[#This Row],[Tipos de Acciones]]="","",'Formulario PPGR1'!#REF!)</f>
        <v/>
      </c>
      <c r="D44" s="423" t="str">
        <f>IF(Tabla46[[#This Row],[Tipos de Acciones]]="","",'Formulario PPGR1'!#REF!)</f>
        <v/>
      </c>
      <c r="E44" s="423" t="str">
        <f>IF(Tabla46[[#This Row],[Tipos de Acciones]]="","",'Formulario PPGR1'!#REF!)</f>
        <v/>
      </c>
      <c r="F44" s="423" t="str">
        <f>IF(Tabla46[[#This Row],[Tipos de Acciones]]="","",'Formulario PPGR1'!#REF!)</f>
        <v/>
      </c>
      <c r="G44" s="425"/>
      <c r="H44" s="409"/>
      <c r="I44" s="431" t="str">
        <f>IFERROR(VLOOKUP([23]!Tabla46[[#This Row],[Tipo de Equipo]],[23]LSIns!F50:G65,2,FALSE),"")</f>
        <v/>
      </c>
      <c r="J44" s="409"/>
      <c r="K44" s="409"/>
      <c r="L44" s="409"/>
      <c r="M44" s="411"/>
      <c r="N44" s="411"/>
      <c r="O44" s="412"/>
      <c r="P44" s="412"/>
      <c r="Q44" s="392"/>
      <c r="R44" s="428"/>
      <c r="S44" s="429"/>
      <c r="T44" s="429"/>
      <c r="U44" s="430"/>
      <c r="V44" s="421"/>
      <c r="W44" s="421"/>
    </row>
    <row r="45" spans="2:23" x14ac:dyDescent="0.2">
      <c r="B45" s="423" t="str">
        <f>IF(Tabla46[[#This Row],[Tipos de Acciones]]="","",CONCATENATE(Tabla46[[#This Row],[POA]],".",Tabla46[[#This Row],[SRS]],".",Tabla46[[#This Row],[AREA]],".",Tabla46[[#This Row],[TIPO]]))</f>
        <v/>
      </c>
      <c r="C45" s="423" t="str">
        <f>IF(Tabla46[[#This Row],[Tipos de Acciones]]="","",'Formulario PPGR1'!#REF!)</f>
        <v/>
      </c>
      <c r="D45" s="423" t="str">
        <f>IF(Tabla46[[#This Row],[Tipos de Acciones]]="","",'Formulario PPGR1'!#REF!)</f>
        <v/>
      </c>
      <c r="E45" s="423" t="str">
        <f>IF(Tabla46[[#This Row],[Tipos de Acciones]]="","",'Formulario PPGR1'!#REF!)</f>
        <v/>
      </c>
      <c r="F45" s="423" t="str">
        <f>IF(Tabla46[[#This Row],[Tipos de Acciones]]="","",'Formulario PPGR1'!#REF!)</f>
        <v/>
      </c>
      <c r="G45" s="425"/>
      <c r="H45" s="409"/>
      <c r="I45" s="431" t="str">
        <f>IFERROR(VLOOKUP([24]!Tabla46[[#This Row],[Tipo de Equipo]],[24]LSIns!F51:G66,2,FALSE),"")</f>
        <v/>
      </c>
      <c r="J45" s="409"/>
      <c r="K45" s="427"/>
      <c r="L45" s="425"/>
      <c r="M45" s="432"/>
      <c r="N45" s="411"/>
      <c r="O45" s="412"/>
      <c r="P45" s="412"/>
      <c r="Q45" s="428"/>
      <c r="R45" s="428"/>
      <c r="S45" s="428"/>
      <c r="T45" s="429"/>
      <c r="U45" s="429"/>
      <c r="V45" s="430"/>
      <c r="W45" s="421"/>
    </row>
    <row r="46" spans="2:23" x14ac:dyDescent="0.2">
      <c r="B46" s="423" t="str">
        <f>IF(Tabla46[[#This Row],[Tipos de Acciones]]="","",CONCATENATE(Tabla46[[#This Row],[POA]],".",Tabla46[[#This Row],[SRS]],".",Tabla46[[#This Row],[AREA]],".",Tabla46[[#This Row],[TIPO]]))</f>
        <v/>
      </c>
      <c r="C46" s="423" t="str">
        <f>IF(Tabla46[[#This Row],[Tipos de Acciones]]="","",'Formulario PPGR1'!#REF!)</f>
        <v/>
      </c>
      <c r="D46" s="423" t="str">
        <f>IF(Tabla46[[#This Row],[Tipos de Acciones]]="","",'Formulario PPGR1'!#REF!)</f>
        <v/>
      </c>
      <c r="E46" s="423" t="str">
        <f>IF(Tabla46[[#This Row],[Tipos de Acciones]]="","",'Formulario PPGR1'!#REF!)</f>
        <v/>
      </c>
      <c r="F46" s="423" t="str">
        <f>IF(Tabla46[[#This Row],[Tipos de Acciones]]="","",'Formulario PPGR1'!#REF!)</f>
        <v/>
      </c>
      <c r="G46" s="425"/>
      <c r="H46" s="409"/>
      <c r="I46" s="431" t="str">
        <f>IFERROR(VLOOKUP([24]!Tabla46[[#This Row],[Tipo de Equipo]],[24]LSIns!F52:G67,2,FALSE),"")</f>
        <v/>
      </c>
      <c r="J46" s="409"/>
      <c r="K46" s="427"/>
      <c r="L46" s="425"/>
      <c r="M46" s="432"/>
      <c r="N46" s="411"/>
      <c r="O46" s="412"/>
      <c r="P46" s="412"/>
      <c r="Q46" s="428"/>
      <c r="R46" s="428"/>
      <c r="S46" s="428"/>
      <c r="T46" s="429"/>
      <c r="U46" s="429"/>
      <c r="V46" s="430"/>
      <c r="W46" s="421"/>
    </row>
    <row r="47" spans="2:23" x14ac:dyDescent="0.2">
      <c r="B47" s="423" t="str">
        <f>IF(Tabla46[[#This Row],[Tipos de Acciones]]="","",CONCATENATE(Tabla46[[#This Row],[POA]],".",Tabla46[[#This Row],[SRS]],".",Tabla46[[#This Row],[AREA]],".",Tabla46[[#This Row],[TIPO]]))</f>
        <v/>
      </c>
      <c r="C47" s="423" t="str">
        <f>IF(Tabla46[[#This Row],[Tipos de Acciones]]="","",'Formulario PPGR1'!#REF!)</f>
        <v/>
      </c>
      <c r="D47" s="423" t="str">
        <f>IF(Tabla46[[#This Row],[Tipos de Acciones]]="","",'Formulario PPGR1'!#REF!)</f>
        <v/>
      </c>
      <c r="E47" s="423" t="str">
        <f>IF(Tabla46[[#This Row],[Tipos de Acciones]]="","",'Formulario PPGR1'!#REF!)</f>
        <v/>
      </c>
      <c r="F47" s="423" t="str">
        <f>IF(Tabla46[[#This Row],[Tipos de Acciones]]="","",'Formulario PPGR1'!#REF!)</f>
        <v/>
      </c>
      <c r="G47" s="425"/>
      <c r="H47" s="409"/>
      <c r="I47" s="431" t="str">
        <f>IFERROR(VLOOKUP([24]!Tabla46[[#This Row],[Tipo de Equipo]],[24]LSIns!F53:G68,2,FALSE),"")</f>
        <v/>
      </c>
      <c r="J47" s="409"/>
      <c r="K47" s="427"/>
      <c r="L47" s="425"/>
      <c r="M47" s="432"/>
      <c r="N47" s="411"/>
      <c r="O47" s="412"/>
      <c r="P47" s="412"/>
      <c r="Q47" s="428"/>
      <c r="R47" s="428"/>
      <c r="S47" s="428"/>
      <c r="T47" s="429"/>
      <c r="U47" s="429"/>
      <c r="V47" s="430"/>
      <c r="W47" s="421"/>
    </row>
    <row r="48" spans="2:23" x14ac:dyDescent="0.2">
      <c r="B48" s="423" t="str">
        <f>IF(Tabla46[[#This Row],[Tipos de Acciones]]="","",CONCATENATE(Tabla46[[#This Row],[POA]],".",Tabla46[[#This Row],[SRS]],".",Tabla46[[#This Row],[AREA]],".",Tabla46[[#This Row],[TIPO]]))</f>
        <v/>
      </c>
      <c r="C48" s="423" t="str">
        <f>IF(Tabla46[[#This Row],[Tipos de Acciones]]="","",'Formulario PPGR1'!#REF!)</f>
        <v/>
      </c>
      <c r="D48" s="423" t="str">
        <f>IF(Tabla46[[#This Row],[Tipos de Acciones]]="","",'Formulario PPGR1'!#REF!)</f>
        <v/>
      </c>
      <c r="E48" s="423" t="str">
        <f>IF(Tabla46[[#This Row],[Tipos de Acciones]]="","",'Formulario PPGR1'!#REF!)</f>
        <v/>
      </c>
      <c r="F48" s="423" t="str">
        <f>IF(Tabla46[[#This Row],[Tipos de Acciones]]="","",'Formulario PPGR1'!#REF!)</f>
        <v/>
      </c>
      <c r="G48" s="425"/>
      <c r="H48" s="409"/>
      <c r="I48" s="431" t="str">
        <f>IFERROR(VLOOKUP([24]!Tabla46[[#This Row],[Tipo de Equipo]],[24]LSIns!F54:G69,2,FALSE),"")</f>
        <v/>
      </c>
      <c r="J48" s="409"/>
      <c r="K48" s="427"/>
      <c r="L48" s="425"/>
      <c r="M48" s="432"/>
      <c r="N48" s="411"/>
      <c r="O48" s="412"/>
      <c r="P48" s="412"/>
      <c r="Q48" s="428"/>
      <c r="R48" s="428"/>
      <c r="S48" s="428"/>
      <c r="T48" s="429"/>
      <c r="U48" s="429"/>
      <c r="V48" s="430"/>
      <c r="W48" s="421"/>
    </row>
    <row r="49" spans="2:23" x14ac:dyDescent="0.2">
      <c r="B49" s="423" t="str">
        <f>IF(Tabla46[[#This Row],[Tipos de Acciones]]="","",CONCATENATE(Tabla46[[#This Row],[POA]],".",Tabla46[[#This Row],[SRS]],".",Tabla46[[#This Row],[AREA]],".",Tabla46[[#This Row],[TIPO]]))</f>
        <v/>
      </c>
      <c r="C49" s="423" t="str">
        <f>IF(Tabla46[[#This Row],[Tipos de Acciones]]="","",'Formulario PPGR1'!#REF!)</f>
        <v/>
      </c>
      <c r="D49" s="423" t="str">
        <f>IF(Tabla46[[#This Row],[Tipos de Acciones]]="","",'Formulario PPGR1'!#REF!)</f>
        <v/>
      </c>
      <c r="E49" s="423" t="str">
        <f>IF(Tabla46[[#This Row],[Tipos de Acciones]]="","",'Formulario PPGR1'!#REF!)</f>
        <v/>
      </c>
      <c r="F49" s="423" t="str">
        <f>IF(Tabla46[[#This Row],[Tipos de Acciones]]="","",'Formulario PPGR1'!#REF!)</f>
        <v/>
      </c>
      <c r="G49" s="425"/>
      <c r="H49" s="409"/>
      <c r="I49" s="431" t="str">
        <f>IFERROR(VLOOKUP([24]!Tabla46[[#This Row],[Tipo de Equipo]],[24]LSIns!F55:G70,2,FALSE),"")</f>
        <v/>
      </c>
      <c r="J49" s="409"/>
      <c r="K49" s="427"/>
      <c r="L49" s="425"/>
      <c r="M49" s="432"/>
      <c r="N49" s="411"/>
      <c r="O49" s="412"/>
      <c r="P49" s="412"/>
      <c r="Q49" s="428"/>
      <c r="R49" s="428"/>
      <c r="S49" s="428"/>
      <c r="T49" s="429"/>
      <c r="U49" s="429"/>
      <c r="V49" s="430"/>
      <c r="W49" s="421"/>
    </row>
    <row r="50" spans="2:23" x14ac:dyDescent="0.2">
      <c r="B50" s="423" t="str">
        <f>IF(Tabla46[[#This Row],[Tipos de Acciones]]="","",CONCATENATE(Tabla46[[#This Row],[POA]],".",Tabla46[[#This Row],[SRS]],".",Tabla46[[#This Row],[AREA]],".",Tabla46[[#This Row],[TIPO]]))</f>
        <v/>
      </c>
      <c r="C50" s="423" t="str">
        <f>IF(Tabla46[[#This Row],[Tipos de Acciones]]="","",'Formulario PPGR1'!#REF!)</f>
        <v/>
      </c>
      <c r="D50" s="423" t="str">
        <f>IF(Tabla46[[#This Row],[Tipos de Acciones]]="","",'Formulario PPGR1'!#REF!)</f>
        <v/>
      </c>
      <c r="E50" s="423" t="str">
        <f>IF(Tabla46[[#This Row],[Tipos de Acciones]]="","",'Formulario PPGR1'!#REF!)</f>
        <v/>
      </c>
      <c r="F50" s="423" t="str">
        <f>IF(Tabla46[[#This Row],[Tipos de Acciones]]="","",'Formulario PPGR1'!#REF!)</f>
        <v/>
      </c>
      <c r="G50" s="425"/>
      <c r="H50" s="409"/>
      <c r="I50" s="431" t="str">
        <f>IFERROR(VLOOKUP([24]!Tabla46[[#This Row],[Tipo de Equipo]],[24]LSIns!F56:G71,2,FALSE),"")</f>
        <v/>
      </c>
      <c r="J50" s="409"/>
      <c r="K50" s="427"/>
      <c r="L50" s="425"/>
      <c r="M50" s="432"/>
      <c r="N50" s="411"/>
      <c r="O50" s="412"/>
      <c r="P50" s="412"/>
      <c r="Q50" s="428"/>
      <c r="R50" s="428"/>
      <c r="S50" s="428"/>
      <c r="T50" s="429"/>
      <c r="U50" s="429"/>
      <c r="V50" s="430"/>
      <c r="W50" s="421"/>
    </row>
    <row r="51" spans="2:23" x14ac:dyDescent="0.2">
      <c r="B51" s="423" t="str">
        <f>IF(Tabla46[[#This Row],[Tipos de Acciones]]="","",CONCATENATE(Tabla46[[#This Row],[POA]],".",Tabla46[[#This Row],[SRS]],".",Tabla46[[#This Row],[AREA]],".",Tabla46[[#This Row],[TIPO]]))</f>
        <v/>
      </c>
      <c r="C51" s="423" t="str">
        <f>IF(Tabla46[[#This Row],[Tipos de Acciones]]="","",'Formulario PPGR1'!#REF!)</f>
        <v/>
      </c>
      <c r="D51" s="423" t="str">
        <f>IF(Tabla46[[#This Row],[Tipos de Acciones]]="","",'Formulario PPGR1'!#REF!)</f>
        <v/>
      </c>
      <c r="E51" s="423" t="str">
        <f>IF(Tabla46[[#This Row],[Tipos de Acciones]]="","",'Formulario PPGR1'!#REF!)</f>
        <v/>
      </c>
      <c r="F51" s="423" t="str">
        <f>IF(Tabla46[[#This Row],[Tipos de Acciones]]="","",'Formulario PPGR1'!#REF!)</f>
        <v/>
      </c>
      <c r="G51" s="425"/>
      <c r="H51" s="409"/>
      <c r="I51" s="431" t="str">
        <f>IFERROR(VLOOKUP([24]!Tabla46[[#This Row],[Tipo de Equipo]],[24]LSIns!F57:G72,2,FALSE),"")</f>
        <v/>
      </c>
      <c r="J51" s="409"/>
      <c r="K51" s="427"/>
      <c r="L51" s="425"/>
      <c r="M51" s="432"/>
      <c r="N51" s="411"/>
      <c r="O51" s="412"/>
      <c r="P51" s="412"/>
      <c r="Q51" s="428"/>
      <c r="R51" s="428"/>
      <c r="S51" s="428"/>
      <c r="T51" s="429"/>
      <c r="U51" s="429"/>
      <c r="V51" s="430"/>
      <c r="W51" s="421"/>
    </row>
    <row r="52" spans="2:23" x14ac:dyDescent="0.2">
      <c r="B52" s="423" t="str">
        <f>IF(Tabla46[[#This Row],[Tipos de Acciones]]="","",CONCATENATE(Tabla46[[#This Row],[POA]],".",Tabla46[[#This Row],[SRS]],".",Tabla46[[#This Row],[AREA]],".",Tabla46[[#This Row],[TIPO]]))</f>
        <v/>
      </c>
      <c r="C52" s="423" t="str">
        <f>IF(Tabla46[[#This Row],[Tipos de Acciones]]="","",'Formulario PPGR1'!#REF!)</f>
        <v/>
      </c>
      <c r="D52" s="423" t="str">
        <f>IF(Tabla46[[#This Row],[Tipos de Acciones]]="","",'Formulario PPGR1'!#REF!)</f>
        <v/>
      </c>
      <c r="E52" s="423" t="str">
        <f>IF(Tabla46[[#This Row],[Tipos de Acciones]]="","",'Formulario PPGR1'!#REF!)</f>
        <v/>
      </c>
      <c r="F52" s="423" t="str">
        <f>IF(Tabla46[[#This Row],[Tipos de Acciones]]="","",'Formulario PPGR1'!#REF!)</f>
        <v/>
      </c>
      <c r="G52" s="425"/>
      <c r="H52" s="409"/>
      <c r="I52" s="431" t="str">
        <f>IFERROR(VLOOKUP([24]!Tabla46[[#This Row],[Tipo de Equipo]],[24]LSIns!F58:G73,2,FALSE),"")</f>
        <v/>
      </c>
      <c r="J52" s="409"/>
      <c r="K52" s="427"/>
      <c r="L52" s="425"/>
      <c r="M52" s="432"/>
      <c r="N52" s="411"/>
      <c r="O52" s="412"/>
      <c r="P52" s="412"/>
      <c r="Q52" s="428"/>
      <c r="R52" s="428"/>
      <c r="S52" s="428"/>
      <c r="T52" s="429"/>
      <c r="U52" s="429"/>
      <c r="V52" s="430"/>
      <c r="W52" s="421"/>
    </row>
    <row r="53" spans="2:23" x14ac:dyDescent="0.2">
      <c r="B53" s="423" t="str">
        <f>IF(Tabla46[[#This Row],[Tipos de Acciones]]="","",CONCATENATE(Tabla46[[#This Row],[POA]],".",Tabla46[[#This Row],[SRS]],".",Tabla46[[#This Row],[AREA]],".",Tabla46[[#This Row],[TIPO]]))</f>
        <v/>
      </c>
      <c r="C53" s="423" t="str">
        <f>IF(Tabla46[[#This Row],[Tipos de Acciones]]="","",'Formulario PPGR1'!#REF!)</f>
        <v/>
      </c>
      <c r="D53" s="423" t="str">
        <f>IF(Tabla46[[#This Row],[Tipos de Acciones]]="","",'Formulario PPGR1'!#REF!)</f>
        <v/>
      </c>
      <c r="E53" s="423" t="str">
        <f>IF(Tabla46[[#This Row],[Tipos de Acciones]]="","",'Formulario PPGR1'!#REF!)</f>
        <v/>
      </c>
      <c r="F53" s="423" t="str">
        <f>IF(Tabla46[[#This Row],[Tipos de Acciones]]="","",'Formulario PPGR1'!#REF!)</f>
        <v/>
      </c>
      <c r="G53" s="425"/>
      <c r="H53" s="409"/>
      <c r="I53" s="431" t="str">
        <f>IFERROR(VLOOKUP([24]!Tabla46[[#This Row],[Tipo de Equipo]],[24]LSIns!F59:G74,2,FALSE),"")</f>
        <v/>
      </c>
      <c r="J53" s="409"/>
      <c r="K53" s="427"/>
      <c r="L53" s="425"/>
      <c r="M53" s="432"/>
      <c r="N53" s="411"/>
      <c r="O53" s="412"/>
      <c r="P53" s="412"/>
      <c r="Q53" s="428"/>
      <c r="R53" s="428"/>
      <c r="S53" s="428"/>
      <c r="T53" s="429"/>
      <c r="U53" s="429"/>
      <c r="V53" s="430"/>
      <c r="W53" s="421"/>
    </row>
    <row r="54" spans="2:23" x14ac:dyDescent="0.2">
      <c r="B54" s="423" t="str">
        <f>IF(Tabla46[[#This Row],[Tipos de Acciones]]="","",CONCATENATE(Tabla46[[#This Row],[POA]],".",Tabla46[[#This Row],[SRS]],".",Tabla46[[#This Row],[AREA]],".",Tabla46[[#This Row],[TIPO]]))</f>
        <v/>
      </c>
      <c r="C54" s="423" t="str">
        <f>IF(Tabla46[[#This Row],[Tipos de Acciones]]="","",'Formulario PPGR1'!#REF!)</f>
        <v/>
      </c>
      <c r="D54" s="423" t="str">
        <f>IF(Tabla46[[#This Row],[Tipos de Acciones]]="","",'Formulario PPGR1'!#REF!)</f>
        <v/>
      </c>
      <c r="E54" s="423" t="str">
        <f>IF(Tabla46[[#This Row],[Tipos de Acciones]]="","",'Formulario PPGR1'!#REF!)</f>
        <v/>
      </c>
      <c r="F54" s="423" t="str">
        <f>IF(Tabla46[[#This Row],[Tipos de Acciones]]="","",'Formulario PPGR1'!#REF!)</f>
        <v/>
      </c>
      <c r="G54" s="425"/>
      <c r="H54" s="409"/>
      <c r="I54" s="431" t="str">
        <f>IFERROR(VLOOKUP([24]!Tabla46[[#This Row],[Tipo de Equipo]],[24]LSIns!F60:G75,2,FALSE),"")</f>
        <v/>
      </c>
      <c r="J54" s="409"/>
      <c r="K54" s="427"/>
      <c r="L54" s="425"/>
      <c r="M54" s="432"/>
      <c r="N54" s="411"/>
      <c r="O54" s="412"/>
      <c r="P54" s="412"/>
      <c r="Q54" s="428"/>
      <c r="R54" s="428"/>
      <c r="S54" s="428"/>
      <c r="T54" s="429"/>
      <c r="U54" s="429"/>
      <c r="V54" s="430"/>
      <c r="W54" s="421"/>
    </row>
    <row r="55" spans="2:23" x14ac:dyDescent="0.2">
      <c r="B55" s="423" t="str">
        <f>IF(Tabla46[[#This Row],[Tipos de Acciones]]="","",CONCATENATE(Tabla46[[#This Row],[POA]],".",Tabla46[[#This Row],[SRS]],".",Tabla46[[#This Row],[AREA]],".",Tabla46[[#This Row],[TIPO]]))</f>
        <v/>
      </c>
      <c r="C55" s="423" t="str">
        <f>IF(Tabla46[[#This Row],[Tipos de Acciones]]="","",'Formulario PPGR1'!#REF!)</f>
        <v/>
      </c>
      <c r="D55" s="423" t="str">
        <f>IF(Tabla46[[#This Row],[Tipos de Acciones]]="","",'Formulario PPGR1'!#REF!)</f>
        <v/>
      </c>
      <c r="E55" s="423" t="str">
        <f>IF(Tabla46[[#This Row],[Tipos de Acciones]]="","",'Formulario PPGR1'!#REF!)</f>
        <v/>
      </c>
      <c r="F55" s="423" t="str">
        <f>IF(Tabla46[[#This Row],[Tipos de Acciones]]="","",'Formulario PPGR1'!#REF!)</f>
        <v/>
      </c>
      <c r="G55" s="425"/>
      <c r="H55" s="409"/>
      <c r="I55" s="431" t="str">
        <f>IFERROR(VLOOKUP([24]!Tabla46[[#This Row],[Tipo de Equipo]],[24]LSIns!F61:G76,2,FALSE),"")</f>
        <v/>
      </c>
      <c r="J55" s="409"/>
      <c r="K55" s="427"/>
      <c r="L55" s="425"/>
      <c r="M55" s="432"/>
      <c r="N55" s="411"/>
      <c r="O55" s="412"/>
      <c r="P55" s="412"/>
      <c r="Q55" s="428"/>
      <c r="R55" s="428"/>
      <c r="S55" s="428"/>
      <c r="T55" s="429"/>
      <c r="U55" s="429"/>
      <c r="V55" s="430"/>
      <c r="W55" s="421"/>
    </row>
    <row r="56" spans="2:23" x14ac:dyDescent="0.2">
      <c r="B56" s="423" t="str">
        <f>IF(Tabla46[[#This Row],[Tipos de Acciones]]="","",CONCATENATE(Tabla46[[#This Row],[POA]],".",Tabla46[[#This Row],[SRS]],".",Tabla46[[#This Row],[AREA]],".",Tabla46[[#This Row],[TIPO]]))</f>
        <v/>
      </c>
      <c r="C56" s="423" t="str">
        <f>IF(Tabla46[[#This Row],[Tipos de Acciones]]="","",'Formulario PPGR1'!#REF!)</f>
        <v/>
      </c>
      <c r="D56" s="423" t="str">
        <f>IF(Tabla46[[#This Row],[Tipos de Acciones]]="","",'Formulario PPGR1'!#REF!)</f>
        <v/>
      </c>
      <c r="E56" s="423" t="str">
        <f>IF(Tabla46[[#This Row],[Tipos de Acciones]]="","",'Formulario PPGR1'!#REF!)</f>
        <v/>
      </c>
      <c r="F56" s="423" t="str">
        <f>IF(Tabla46[[#This Row],[Tipos de Acciones]]="","",'Formulario PPGR1'!#REF!)</f>
        <v/>
      </c>
      <c r="G56" s="425"/>
      <c r="H56" s="409"/>
      <c r="I56" s="431" t="str">
        <f>IFERROR(VLOOKUP([24]!Tabla46[[#This Row],[Tipo de Equipo]],[24]LSIns!F62:G77,2,FALSE),"")</f>
        <v/>
      </c>
      <c r="J56" s="409"/>
      <c r="K56" s="427"/>
      <c r="L56" s="425"/>
      <c r="M56" s="432"/>
      <c r="N56" s="411"/>
      <c r="O56" s="412"/>
      <c r="P56" s="412"/>
      <c r="Q56" s="428"/>
      <c r="R56" s="428"/>
      <c r="S56" s="428"/>
      <c r="T56" s="429"/>
      <c r="U56" s="429"/>
      <c r="V56" s="430"/>
      <c r="W56" s="421"/>
    </row>
    <row r="57" spans="2:23" x14ac:dyDescent="0.2">
      <c r="B57" s="423" t="str">
        <f>IF(Tabla46[[#This Row],[Tipos de Acciones]]="","",CONCATENATE(Tabla46[[#This Row],[POA]],".",Tabla46[[#This Row],[SRS]],".",Tabla46[[#This Row],[AREA]],".",Tabla46[[#This Row],[TIPO]]))</f>
        <v/>
      </c>
      <c r="C57" s="423" t="str">
        <f>IF(Tabla46[[#This Row],[Tipos de Acciones]]="","",'Formulario PPGR1'!#REF!)</f>
        <v/>
      </c>
      <c r="D57" s="423" t="str">
        <f>IF(Tabla46[[#This Row],[Tipos de Acciones]]="","",'Formulario PPGR1'!#REF!)</f>
        <v/>
      </c>
      <c r="E57" s="423" t="str">
        <f>IF(Tabla46[[#This Row],[Tipos de Acciones]]="","",'Formulario PPGR1'!#REF!)</f>
        <v/>
      </c>
      <c r="F57" s="423" t="str">
        <f>IF(Tabla46[[#This Row],[Tipos de Acciones]]="","",'Formulario PPGR1'!#REF!)</f>
        <v/>
      </c>
      <c r="G57" s="425"/>
      <c r="H57" s="409"/>
      <c r="I57" s="431" t="str">
        <f>IFERROR(VLOOKUP([25]!Tabla46[[#This Row],[Tipo de Equipo]],[25]LSIns!F63:G78,2,FALSE),"")</f>
        <v/>
      </c>
      <c r="J57" s="409"/>
      <c r="K57" s="427"/>
      <c r="L57" s="425"/>
      <c r="M57" s="411"/>
      <c r="N57" s="411"/>
      <c r="O57" s="412"/>
      <c r="P57" s="412"/>
      <c r="Q57" s="428"/>
      <c r="R57" s="428"/>
      <c r="S57" s="428"/>
      <c r="T57" s="429"/>
      <c r="U57" s="429"/>
      <c r="V57" s="430"/>
      <c r="W57" s="421"/>
    </row>
    <row r="58" spans="2:23" x14ac:dyDescent="0.2">
      <c r="B58" s="423" t="str">
        <f>IF(Tabla46[[#This Row],[Tipos de Acciones]]="","",CONCATENATE(Tabla46[[#This Row],[POA]],".",Tabla46[[#This Row],[SRS]],".",Tabla46[[#This Row],[AREA]],".",Tabla46[[#This Row],[TIPO]]))</f>
        <v/>
      </c>
      <c r="C58" s="423" t="str">
        <f>IF(Tabla46[[#This Row],[Tipos de Acciones]]="","",'Formulario PPGR1'!#REF!)</f>
        <v/>
      </c>
      <c r="D58" s="423" t="str">
        <f>IF(Tabla46[[#This Row],[Tipos de Acciones]]="","",'Formulario PPGR1'!#REF!)</f>
        <v/>
      </c>
      <c r="E58" s="423" t="str">
        <f>IF(Tabla46[[#This Row],[Tipos de Acciones]]="","",'Formulario PPGR1'!#REF!)</f>
        <v/>
      </c>
      <c r="F58" s="423" t="str">
        <f>IF(Tabla46[[#This Row],[Tipos de Acciones]]="","",'Formulario PPGR1'!#REF!)</f>
        <v/>
      </c>
      <c r="G58" s="425"/>
      <c r="H58" s="409"/>
      <c r="I58" s="431" t="str">
        <f>IFERROR(VLOOKUP([26]!Tabla46[[#This Row],[Tipo de Equipo]],[26]LSIns!F64:G79,2,FALSE),"")</f>
        <v/>
      </c>
      <c r="J58" s="409"/>
      <c r="K58" s="427"/>
      <c r="L58" s="425"/>
      <c r="M58" s="411"/>
      <c r="N58" s="432"/>
      <c r="O58" s="433"/>
      <c r="P58" s="412"/>
      <c r="Q58" s="428"/>
      <c r="R58" s="428"/>
      <c r="S58" s="428"/>
      <c r="T58" s="429"/>
      <c r="U58" s="429"/>
      <c r="V58" s="430"/>
      <c r="W58" s="421"/>
    </row>
    <row r="59" spans="2:23" x14ac:dyDescent="0.2">
      <c r="B59" s="423" t="str">
        <f>IF(Tabla46[[#This Row],[Tipos de Acciones]]="","",CONCATENATE(Tabla46[[#This Row],[POA]],".",Tabla46[[#This Row],[SRS]],".",Tabla46[[#This Row],[AREA]],".",Tabla46[[#This Row],[TIPO]]))</f>
        <v/>
      </c>
      <c r="C59" s="423" t="str">
        <f>IF(Tabla46[[#This Row],[Tipos de Acciones]]="","",'Formulario PPGR1'!#REF!)</f>
        <v/>
      </c>
      <c r="D59" s="423" t="str">
        <f>IF(Tabla46[[#This Row],[Tipos de Acciones]]="","",'Formulario PPGR1'!#REF!)</f>
        <v/>
      </c>
      <c r="E59" s="423" t="str">
        <f>IF(Tabla46[[#This Row],[Tipos de Acciones]]="","",'Formulario PPGR1'!#REF!)</f>
        <v/>
      </c>
      <c r="F59" s="423" t="str">
        <f>IF(Tabla46[[#This Row],[Tipos de Acciones]]="","",'Formulario PPGR1'!#REF!)</f>
        <v/>
      </c>
      <c r="G59" s="425"/>
      <c r="H59" s="409"/>
      <c r="I59" s="431" t="str">
        <f>IFERROR(VLOOKUP([26]!Tabla46[[#This Row],[Tipo de Equipo]],[26]LSIns!F65:G80,2,FALSE),"")</f>
        <v/>
      </c>
      <c r="J59" s="409"/>
      <c r="K59" s="427"/>
      <c r="L59" s="425"/>
      <c r="M59" s="411"/>
      <c r="N59" s="432"/>
      <c r="O59" s="433"/>
      <c r="P59" s="412"/>
      <c r="Q59" s="428"/>
      <c r="R59" s="428"/>
      <c r="S59" s="428"/>
      <c r="T59" s="429"/>
      <c r="U59" s="429"/>
      <c r="V59" s="430"/>
      <c r="W59" s="421"/>
    </row>
    <row r="60" spans="2:23" x14ac:dyDescent="0.2">
      <c r="B60" s="423" t="str">
        <f>IF(Tabla46[[#This Row],[Tipos de Acciones]]="","",CONCATENATE(Tabla46[[#This Row],[POA]],".",Tabla46[[#This Row],[SRS]],".",Tabla46[[#This Row],[AREA]],".",Tabla46[[#This Row],[TIPO]]))</f>
        <v/>
      </c>
      <c r="C60" s="423" t="str">
        <f>IF(Tabla46[[#This Row],[Tipos de Acciones]]="","",'Formulario PPGR1'!#REF!)</f>
        <v/>
      </c>
      <c r="D60" s="423" t="str">
        <f>IF(Tabla46[[#This Row],[Tipos de Acciones]]="","",'Formulario PPGR1'!#REF!)</f>
        <v/>
      </c>
      <c r="E60" s="423" t="str">
        <f>IF(Tabla46[[#This Row],[Tipos de Acciones]]="","",'Formulario PPGR1'!#REF!)</f>
        <v/>
      </c>
      <c r="F60" s="423" t="str">
        <f>IF(Tabla46[[#This Row],[Tipos de Acciones]]="","",'Formulario PPGR1'!#REF!)</f>
        <v/>
      </c>
      <c r="G60" s="425"/>
      <c r="H60" s="409"/>
      <c r="I60" s="431" t="str">
        <f>IFERROR(VLOOKUP([26]!Tabla46[[#This Row],[Tipo de Equipo]],[26]LSIns!F66:G81,2,FALSE),"")</f>
        <v/>
      </c>
      <c r="J60" s="409"/>
      <c r="K60" s="427"/>
      <c r="L60" s="425"/>
      <c r="M60" s="411"/>
      <c r="N60" s="432"/>
      <c r="O60" s="433"/>
      <c r="P60" s="412"/>
      <c r="Q60" s="428"/>
      <c r="R60" s="428"/>
      <c r="S60" s="428"/>
      <c r="T60" s="429"/>
      <c r="U60" s="429"/>
      <c r="V60" s="430"/>
      <c r="W60" s="421"/>
    </row>
    <row r="61" spans="2:23" x14ac:dyDescent="0.2">
      <c r="B61" s="423" t="str">
        <f>IF(Tabla46[[#This Row],[Tipos de Acciones]]="","",CONCATENATE(Tabla46[[#This Row],[POA]],".",Tabla46[[#This Row],[SRS]],".",Tabla46[[#This Row],[AREA]],".",Tabla46[[#This Row],[TIPO]]))</f>
        <v/>
      </c>
      <c r="C61" s="423" t="str">
        <f>IF(Tabla46[[#This Row],[Tipos de Acciones]]="","",'Formulario PPGR1'!#REF!)</f>
        <v/>
      </c>
      <c r="D61" s="423" t="str">
        <f>IF(Tabla46[[#This Row],[Tipos de Acciones]]="","",'Formulario PPGR1'!#REF!)</f>
        <v/>
      </c>
      <c r="E61" s="423" t="str">
        <f>IF(Tabla46[[#This Row],[Tipos de Acciones]]="","",'Formulario PPGR1'!#REF!)</f>
        <v/>
      </c>
      <c r="F61" s="423" t="str">
        <f>IF(Tabla46[[#This Row],[Tipos de Acciones]]="","",'Formulario PPGR1'!#REF!)</f>
        <v/>
      </c>
      <c r="G61" s="425"/>
      <c r="H61" s="409"/>
      <c r="I61" s="431" t="str">
        <f>IFERROR(VLOOKUP([27]!Tabla46[[#This Row],[Tipo de Equipo]],[27]LSIns!F67:G82,2,FALSE),"")</f>
        <v/>
      </c>
      <c r="J61" s="409"/>
      <c r="K61" s="409"/>
      <c r="L61" s="425"/>
      <c r="M61" s="411"/>
      <c r="N61" s="432"/>
      <c r="O61" s="433"/>
      <c r="P61" s="412"/>
      <c r="Q61" s="428"/>
      <c r="R61" s="428"/>
      <c r="S61" s="428"/>
      <c r="T61" s="429"/>
      <c r="U61" s="429"/>
      <c r="V61" s="430"/>
      <c r="W61" s="421"/>
    </row>
    <row r="62" spans="2:23" x14ac:dyDescent="0.2">
      <c r="B62" s="423" t="str">
        <f>IF(Tabla46[[#This Row],[Tipos de Acciones]]="","",CONCATENATE(Tabla46[[#This Row],[POA]],".",Tabla46[[#This Row],[SRS]],".",Tabla46[[#This Row],[AREA]],".",Tabla46[[#This Row],[TIPO]]))</f>
        <v/>
      </c>
      <c r="C62" s="423" t="str">
        <f>IF(Tabla46[[#This Row],[Tipos de Acciones]]="","",'Formulario PPGR1'!#REF!)</f>
        <v/>
      </c>
      <c r="D62" s="423" t="str">
        <f>IF(Tabla46[[#This Row],[Tipos de Acciones]]="","",'Formulario PPGR1'!#REF!)</f>
        <v/>
      </c>
      <c r="E62" s="423" t="str">
        <f>IF(Tabla46[[#This Row],[Tipos de Acciones]]="","",'Formulario PPGR1'!#REF!)</f>
        <v/>
      </c>
      <c r="F62" s="423" t="str">
        <f>IF(Tabla46[[#This Row],[Tipos de Acciones]]="","",'Formulario PPGR1'!#REF!)</f>
        <v/>
      </c>
      <c r="G62" s="425"/>
      <c r="H62" s="409"/>
      <c r="I62" s="431" t="str">
        <f>IFERROR(VLOOKUP([27]!Tabla46[[#This Row],[Tipo de Equipo]],[27]LSIns!F68:G83,2,FALSE),"")</f>
        <v/>
      </c>
      <c r="J62" s="409"/>
      <c r="K62" s="409"/>
      <c r="L62" s="425"/>
      <c r="M62" s="411"/>
      <c r="N62" s="432"/>
      <c r="O62" s="433"/>
      <c r="P62" s="412"/>
      <c r="Q62" s="428"/>
      <c r="R62" s="428"/>
      <c r="S62" s="428"/>
      <c r="T62" s="429"/>
      <c r="U62" s="429"/>
      <c r="V62" s="430"/>
      <c r="W62" s="421"/>
    </row>
    <row r="63" spans="2:23" x14ac:dyDescent="0.2">
      <c r="B63" s="423" t="str">
        <f>IF(Tabla46[[#This Row],[Tipos de Acciones]]="","",CONCATENATE(Tabla46[[#This Row],[POA]],".",Tabla46[[#This Row],[SRS]],".",Tabla46[[#This Row],[AREA]],".",Tabla46[[#This Row],[TIPO]]))</f>
        <v/>
      </c>
      <c r="C63" s="423" t="str">
        <f>IF(Tabla46[[#This Row],[Tipos de Acciones]]="","",'Formulario PPGR1'!#REF!)</f>
        <v/>
      </c>
      <c r="D63" s="423" t="str">
        <f>IF(Tabla46[[#This Row],[Tipos de Acciones]]="","",'Formulario PPGR1'!#REF!)</f>
        <v/>
      </c>
      <c r="E63" s="423" t="str">
        <f>IF(Tabla46[[#This Row],[Tipos de Acciones]]="","",'Formulario PPGR1'!#REF!)</f>
        <v/>
      </c>
      <c r="F63" s="423" t="str">
        <f>IF(Tabla46[[#This Row],[Tipos de Acciones]]="","",'Formulario PPGR1'!#REF!)</f>
        <v/>
      </c>
      <c r="G63" s="425"/>
      <c r="H63" s="409"/>
      <c r="I63" s="431" t="str">
        <f>IFERROR(VLOOKUP([27]!Tabla46[[#This Row],[Tipo de Equipo]],[27]LSIns!F69:G84,2,FALSE),"")</f>
        <v/>
      </c>
      <c r="J63" s="409"/>
      <c r="K63" s="409"/>
      <c r="L63" s="425"/>
      <c r="M63" s="411"/>
      <c r="N63" s="432"/>
      <c r="O63" s="433"/>
      <c r="P63" s="412"/>
      <c r="Q63" s="428"/>
      <c r="R63" s="428"/>
      <c r="S63" s="428"/>
      <c r="T63" s="429"/>
      <c r="U63" s="429"/>
      <c r="V63" s="430"/>
      <c r="W63" s="421"/>
    </row>
    <row r="64" spans="2:23" x14ac:dyDescent="0.2">
      <c r="B64" s="423" t="str">
        <f>IF(Tabla46[[#This Row],[Tipos de Acciones]]="","",CONCATENATE(Tabla46[[#This Row],[POA]],".",Tabla46[[#This Row],[SRS]],".",Tabla46[[#This Row],[AREA]],".",Tabla46[[#This Row],[TIPO]]))</f>
        <v/>
      </c>
      <c r="C64" s="423" t="str">
        <f>IF(Tabla46[[#This Row],[Tipos de Acciones]]="","",'Formulario PPGR1'!#REF!)</f>
        <v/>
      </c>
      <c r="D64" s="423" t="str">
        <f>IF(Tabla46[[#This Row],[Tipos de Acciones]]="","",'Formulario PPGR1'!#REF!)</f>
        <v/>
      </c>
      <c r="E64" s="423" t="str">
        <f>IF(Tabla46[[#This Row],[Tipos de Acciones]]="","",'Formulario PPGR1'!#REF!)</f>
        <v/>
      </c>
      <c r="F64" s="423" t="str">
        <f>IF(Tabla46[[#This Row],[Tipos de Acciones]]="","",'Formulario PPGR1'!#REF!)</f>
        <v/>
      </c>
      <c r="G64" s="425"/>
      <c r="H64" s="409"/>
      <c r="I64" s="431" t="str">
        <f>IFERROR(VLOOKUP([27]!Tabla46[[#This Row],[Tipo de Equipo]],[27]LSIns!F70:G85,2,FALSE),"")</f>
        <v/>
      </c>
      <c r="J64" s="409"/>
      <c r="K64" s="409"/>
      <c r="L64" s="425"/>
      <c r="M64" s="411"/>
      <c r="N64" s="432"/>
      <c r="O64" s="433"/>
      <c r="P64" s="412"/>
      <c r="Q64" s="428"/>
      <c r="R64" s="428"/>
      <c r="S64" s="428"/>
      <c r="T64" s="429"/>
      <c r="U64" s="429"/>
      <c r="V64" s="430"/>
      <c r="W64" s="421"/>
    </row>
    <row r="65" spans="2:23" x14ac:dyDescent="0.2">
      <c r="B65" s="423" t="str">
        <f>IF(Tabla46[[#This Row],[Tipos de Acciones]]="","",CONCATENATE(Tabla46[[#This Row],[POA]],".",Tabla46[[#This Row],[SRS]],".",Tabla46[[#This Row],[AREA]],".",Tabla46[[#This Row],[TIPO]]))</f>
        <v/>
      </c>
      <c r="C65" s="423" t="str">
        <f>IF(Tabla46[[#This Row],[Tipos de Acciones]]="","",'Formulario PPGR1'!#REF!)</f>
        <v/>
      </c>
      <c r="D65" s="423" t="str">
        <f>IF(Tabla46[[#This Row],[Tipos de Acciones]]="","",'Formulario PPGR1'!#REF!)</f>
        <v/>
      </c>
      <c r="E65" s="423" t="str">
        <f>IF(Tabla46[[#This Row],[Tipos de Acciones]]="","",'Formulario PPGR1'!#REF!)</f>
        <v/>
      </c>
      <c r="F65" s="423" t="str">
        <f>IF(Tabla46[[#This Row],[Tipos de Acciones]]="","",'Formulario PPGR1'!#REF!)</f>
        <v/>
      </c>
      <c r="G65" s="425"/>
      <c r="H65" s="409"/>
      <c r="I65" s="431" t="str">
        <f>IFERROR(VLOOKUP([27]!Tabla46[[#This Row],[Tipo de Equipo]],[27]LSIns!F71:G86,2,FALSE),"")</f>
        <v/>
      </c>
      <c r="J65" s="409"/>
      <c r="K65" s="409"/>
      <c r="L65" s="425"/>
      <c r="M65" s="411"/>
      <c r="N65" s="432"/>
      <c r="O65" s="433"/>
      <c r="P65" s="412"/>
      <c r="Q65" s="428"/>
      <c r="R65" s="428"/>
      <c r="S65" s="428"/>
      <c r="T65" s="429"/>
      <c r="U65" s="429"/>
      <c r="V65" s="430"/>
      <c r="W65" s="421"/>
    </row>
    <row r="66" spans="2:23" x14ac:dyDescent="0.2">
      <c r="B66" s="423" t="str">
        <f>IF(Tabla46[[#This Row],[Tipos de Acciones]]="","",CONCATENATE(Tabla46[[#This Row],[POA]],".",Tabla46[[#This Row],[SRS]],".",Tabla46[[#This Row],[AREA]],".",Tabla46[[#This Row],[TIPO]]))</f>
        <v/>
      </c>
      <c r="C66" s="423" t="str">
        <f>IF(Tabla46[[#This Row],[Tipos de Acciones]]="","",'Formulario PPGR1'!#REF!)</f>
        <v/>
      </c>
      <c r="D66" s="423" t="str">
        <f>IF(Tabla46[[#This Row],[Tipos de Acciones]]="","",'Formulario PPGR1'!#REF!)</f>
        <v/>
      </c>
      <c r="E66" s="423" t="str">
        <f>IF(Tabla46[[#This Row],[Tipos de Acciones]]="","",'Formulario PPGR1'!#REF!)</f>
        <v/>
      </c>
      <c r="F66" s="423" t="str">
        <f>IF(Tabla46[[#This Row],[Tipos de Acciones]]="","",'Formulario PPGR1'!#REF!)</f>
        <v/>
      </c>
      <c r="G66" s="425"/>
      <c r="H66" s="409"/>
      <c r="I66" s="431" t="str">
        <f>IFERROR(VLOOKUP([28]!Tabla46[[#This Row],[Tipo de Equipo]],[28]LSIns!F72:G87,2,FALSE),"")</f>
        <v/>
      </c>
      <c r="J66" s="409"/>
      <c r="K66" s="427"/>
      <c r="L66" s="425"/>
      <c r="M66" s="411"/>
      <c r="N66" s="432"/>
      <c r="O66" s="433"/>
      <c r="P66" s="412"/>
      <c r="Q66" s="428"/>
      <c r="R66" s="428"/>
      <c r="S66" s="428"/>
      <c r="T66" s="429"/>
      <c r="U66" s="429"/>
      <c r="V66" s="398"/>
      <c r="W66" s="421"/>
    </row>
  </sheetData>
  <dataValidations count="7">
    <dataValidation type="list" allowBlank="1" showInputMessage="1" showErrorMessage="1" sqref="L9:L11 L20:L40 L45:L66">
      <formula1>LsTipoEESS</formula1>
    </dataValidation>
    <dataValidation type="list" allowBlank="1" showInputMessage="1" showErrorMessage="1" sqref="W12:W19 V9:V40 U41:W44 V45:V66">
      <formula1>lsFuentesFinanciamiento</formula1>
    </dataValidation>
    <dataValidation type="list" allowBlank="1" showInputMessage="1" showErrorMessage="1" sqref="O9:O10 P9:P66 O12:O59 N9:N66">
      <formula1>Provincias</formula1>
    </dataValidation>
    <dataValidation type="list" allowBlank="1" showInputMessage="1" showErrorMessage="1" sqref="G9:G66">
      <formula1>ls_TiposAcciones</formula1>
    </dataValidation>
    <dataValidation type="list" allowBlank="1" showInputMessage="1" showErrorMessage="1" sqref="H9:H66">
      <formula1>lsInsumosEquipos</formula1>
    </dataValidation>
    <dataValidation type="list" allowBlank="1" showInputMessage="1" showErrorMessage="1" sqref="J9:J66">
      <formula1>INDIRECT($I9)</formula1>
    </dataValidation>
    <dataValidation type="list" allowBlank="1" showInputMessage="1" showErrorMessage="1" sqref="Q12:Q19">
      <formula1>INDIRECT($P12)</formula1>
    </dataValidation>
  </dataValidations>
  <pageMargins left="1.2598425196850394" right="0.27559055118110237" top="1.1023622047244095" bottom="0.15748031496062992" header="0" footer="0"/>
  <pageSetup scale="95"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125</vt:i4>
      </vt:variant>
    </vt:vector>
  </HeadingPairs>
  <TitlesOfParts>
    <vt:vector size="143" baseType="lpstr">
      <vt:lpstr>Resumen</vt:lpstr>
      <vt:lpstr>Formulario PPGR1</vt:lpstr>
      <vt:lpstr>Hoja1</vt:lpstr>
      <vt:lpstr>Formulario PPGR2</vt:lpstr>
      <vt:lpstr>Formulario PPGR3</vt:lpstr>
      <vt:lpstr>Pei</vt:lpstr>
      <vt:lpstr>Resultados inti</vt:lpstr>
      <vt:lpstr>Formulario PPGR4</vt:lpstr>
      <vt:lpstr>Formulario PPGR5</vt:lpstr>
      <vt:lpstr>Formulario PPGR6</vt:lpstr>
      <vt:lpstr>Formulario PPGR7</vt:lpstr>
      <vt:lpstr>Formulario PPGR8</vt:lpstr>
      <vt:lpstr>Tablero Indicadores POA</vt:lpstr>
      <vt:lpstr>Prov</vt:lpstr>
      <vt:lpstr>Insumos</vt:lpstr>
      <vt:lpstr>LSIns</vt:lpstr>
      <vt:lpstr>Obj</vt:lpstr>
      <vt:lpstr>Catalogo</vt:lpstr>
      <vt:lpstr>Azua</vt:lpstr>
      <vt:lpstr>Bahoruco</vt:lpstr>
      <vt:lpstr>Barahona</vt:lpstr>
      <vt:lpstr>CodigoActividad</vt:lpstr>
      <vt:lpstr>Dajabon</vt:lpstr>
      <vt:lpstr>Dajabón</vt:lpstr>
      <vt:lpstr>Distrito_Nacional</vt:lpstr>
      <vt:lpstr>Duarte</vt:lpstr>
      <vt:lpstr>El_Seibo</vt:lpstr>
      <vt:lpstr>Elias_Pina</vt:lpstr>
      <vt:lpstr>Elías_Piña</vt:lpstr>
      <vt:lpstr>Espaillat</vt:lpstr>
      <vt:lpstr>Hato_Mayor</vt:lpstr>
      <vt:lpstr>Hermanas_Mirabal</vt:lpstr>
      <vt:lpstr>Independencia</vt:lpstr>
      <vt:lpstr>La_Altagracia</vt:lpstr>
      <vt:lpstr>La_Romana</vt:lpstr>
      <vt:lpstr>La_Vega</vt:lpstr>
      <vt:lpstr>Le.1</vt:lpstr>
      <vt:lpstr>Le.2</vt:lpstr>
      <vt:lpstr>Le.3</vt:lpstr>
      <vt:lpstr>Le.4</vt:lpstr>
      <vt:lpstr>ls_ComprayAlquiler</vt:lpstr>
      <vt:lpstr>ls_Departamento</vt:lpstr>
      <vt:lpstr>Ls_DepartamentosSRS</vt:lpstr>
      <vt:lpstr>Ls_DependenciasSRS</vt:lpstr>
      <vt:lpstr>ls_Direccion</vt:lpstr>
      <vt:lpstr>Ls_DivisionesSRS</vt:lpstr>
      <vt:lpstr>Ls_Estructura</vt:lpstr>
      <vt:lpstr>Ls_GerenciasSRS</vt:lpstr>
      <vt:lpstr>Ls_LinesEstategica</vt:lpstr>
      <vt:lpstr>Ls_Medio_Verificacion</vt:lpstr>
      <vt:lpstr>Ls_ObjEstrategico</vt:lpstr>
      <vt:lpstr>Ls_Oficina</vt:lpstr>
      <vt:lpstr>Ls_OficinasSRS</vt:lpstr>
      <vt:lpstr>ls_Regiones</vt:lpstr>
      <vt:lpstr>ls_SubDireccion</vt:lpstr>
      <vt:lpstr>ls_TiposAcciones</vt:lpstr>
      <vt:lpstr>ls_UnidadesSRS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lsFuentesFinanciamiento</vt:lpstr>
      <vt:lpstr>lsGasoil</vt:lpstr>
      <vt:lpstr>lsHerramientasMenores</vt:lpstr>
      <vt:lpstr>lsImpresionyEncuadernacion</vt:lpstr>
      <vt:lpstr>lsInsumos</vt:lpstr>
      <vt:lpstr>lsInsumosEquipos</vt:lpstr>
      <vt:lpstr>lsLlantasyNeumaticos</vt:lpstr>
      <vt:lpstr>lsMantenimiento</vt:lpstr>
      <vt:lpstr>lsMantenimientoyReparacion</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LsTipoEESS</vt:lpstr>
      <vt:lpstr>lsTipoIntervencion</vt:lpstr>
      <vt:lpstr>lsUtilesdeCocina</vt:lpstr>
      <vt:lpstr>lsUtilesdeOficina</vt:lpstr>
      <vt:lpstr>lsUtilesMenoresMQ</vt:lpstr>
      <vt:lpstr>lsViaticosDP</vt:lpstr>
      <vt:lpstr>Maria_Trinidad_Sanchez</vt:lpstr>
      <vt:lpstr>María_Trinidad_Sánchez</vt:lpstr>
      <vt:lpstr>Monsenor_Nouel</vt:lpstr>
      <vt:lpstr>Monseñor_Nouel</vt:lpstr>
      <vt:lpstr>Monte_Plata</vt:lpstr>
      <vt:lpstr>Montecristi</vt:lpstr>
      <vt:lpstr>Obj1.1</vt:lpstr>
      <vt:lpstr>Obj1.2</vt:lpstr>
      <vt:lpstr>Obj2.1</vt:lpstr>
      <vt:lpstr>Obj2.2</vt:lpstr>
      <vt:lpstr>Obj2.3</vt:lpstr>
      <vt:lpstr>Obj3.1</vt:lpstr>
      <vt:lpstr>Obj3.2</vt:lpstr>
      <vt:lpstr>Obj4.1</vt:lpstr>
      <vt:lpstr>Pedernales</vt:lpstr>
      <vt:lpstr>Peravia</vt:lpstr>
      <vt:lpstr>Periodo_POA</vt:lpstr>
      <vt:lpstr>'Formulario PPGR1'!Print_Area</vt:lpstr>
      <vt:lpstr>'Formulario PPGR2'!Print_Area</vt:lpstr>
      <vt:lpstr>Resumen!Print_Area</vt:lpstr>
      <vt:lpstr>'Formulario PPGR1'!Print_Titles</vt:lpstr>
      <vt:lpstr>'Formulario PPGR2'!Print_Titles</vt:lpstr>
      <vt:lpstr>Productos</vt:lpstr>
      <vt:lpstr>Provincias</vt:lpstr>
      <vt:lpstr>Puerto_Plata</vt:lpstr>
      <vt:lpstr>Samana</vt:lpstr>
      <vt:lpstr>Samaná</vt:lpstr>
      <vt:lpstr>San_Cristobal</vt:lpstr>
      <vt:lpstr>San_Cristóbal</vt:lpstr>
      <vt:lpstr>San_Jose_de_Ocoa</vt:lpstr>
      <vt:lpstr>San_José_de_Ocoa</vt:lpstr>
      <vt:lpstr>San_Juan</vt:lpstr>
      <vt:lpstr>San_Pedro_de_Macoris</vt:lpstr>
      <vt:lpstr>San_Pedro_de_Macorís</vt:lpstr>
      <vt:lpstr>Sanchez_Ramirez</vt:lpstr>
      <vt:lpstr>Sánchez_Ramírez</vt:lpstr>
      <vt:lpstr>Santiago</vt:lpstr>
      <vt:lpstr>Santiago_Rodriguez</vt:lpstr>
      <vt:lpstr>Santiago_Rodríguez</vt:lpstr>
      <vt:lpstr>Santo_Domingo</vt:lpstr>
      <vt:lpstr>'Formulario PPGR1'!ttt</vt:lpstr>
      <vt:lpstr>Valverde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dc:creator>
  <cp:lastModifiedBy>Fernando Vargas</cp:lastModifiedBy>
  <cp:lastPrinted>2022-12-20T19:11:43Z</cp:lastPrinted>
  <dcterms:created xsi:type="dcterms:W3CDTF">2010-07-12T13:23:52Z</dcterms:created>
  <dcterms:modified xsi:type="dcterms:W3CDTF">2022-12-22T14:54:26Z</dcterms:modified>
</cp:coreProperties>
</file>