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Compras\17-PLANES ANUALES DE COMPRA\"/>
    </mc:Choice>
  </mc:AlternateContent>
  <bookViews>
    <workbookView xWindow="120" yWindow="240" windowWidth="11910" windowHeight="5475"/>
  </bookViews>
  <sheets>
    <sheet name="PACC - SNCC.F.053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H101" i="1" l="1"/>
  <c r="J101" i="1" s="1"/>
  <c r="K101" i="1" s="1"/>
  <c r="G49" i="1" l="1"/>
  <c r="F49" i="1"/>
  <c r="E49" i="1"/>
  <c r="D49" i="1"/>
  <c r="I51" i="1"/>
  <c r="H51" i="1"/>
  <c r="J51" i="1" s="1"/>
  <c r="H98" i="1" l="1"/>
  <c r="J98" i="1" s="1"/>
  <c r="K98" i="1" s="1"/>
  <c r="G91" i="1"/>
  <c r="F91" i="1"/>
  <c r="E91" i="1"/>
  <c r="D91" i="1"/>
  <c r="H90" i="1"/>
  <c r="J90" i="1" s="1"/>
  <c r="H91" i="1" l="1"/>
  <c r="J91" i="1" s="1"/>
  <c r="K91" i="1" s="1"/>
  <c r="G83" i="1"/>
  <c r="F83" i="1"/>
  <c r="E83" i="1"/>
  <c r="D83" i="1"/>
  <c r="H66" i="1" l="1"/>
  <c r="I66" i="1"/>
  <c r="H67" i="1"/>
  <c r="I67" i="1"/>
  <c r="G56" i="1"/>
  <c r="F56" i="1"/>
  <c r="E56" i="1"/>
  <c r="D56" i="1"/>
  <c r="G53" i="1"/>
  <c r="F53" i="1"/>
  <c r="E53" i="1"/>
  <c r="D53" i="1"/>
  <c r="H47" i="1"/>
  <c r="J47" i="1" s="1"/>
  <c r="G41" i="1"/>
  <c r="F41" i="1"/>
  <c r="E41" i="1"/>
  <c r="D41" i="1"/>
  <c r="F38" i="1"/>
  <c r="E38" i="1"/>
  <c r="D38" i="1"/>
  <c r="G38" i="1"/>
  <c r="I42" i="1"/>
  <c r="H42" i="1"/>
  <c r="J42" i="1" s="1"/>
  <c r="E30" i="1"/>
  <c r="F30" i="1"/>
  <c r="G30" i="1"/>
  <c r="D30" i="1"/>
  <c r="J67" i="1" l="1"/>
  <c r="H41" i="1"/>
  <c r="J41" i="1" s="1"/>
  <c r="K41" i="1" s="1"/>
  <c r="J66" i="1"/>
  <c r="H27" i="1"/>
  <c r="H28" i="1"/>
  <c r="E15" i="1"/>
  <c r="F15" i="1"/>
  <c r="G15" i="1"/>
  <c r="D15" i="1"/>
  <c r="H26" i="1"/>
  <c r="J26" i="1" s="1"/>
  <c r="I18" i="1"/>
  <c r="H18" i="1"/>
  <c r="J18" i="1" l="1"/>
  <c r="I96" i="1"/>
  <c r="I94" i="1"/>
  <c r="H96" i="1"/>
  <c r="H99" i="1"/>
  <c r="I89" i="1"/>
  <c r="J99" i="1" l="1"/>
  <c r="J96" i="1"/>
  <c r="K96" i="1" s="1"/>
  <c r="H63" i="1"/>
  <c r="J63" i="1" s="1"/>
  <c r="H59" i="1"/>
  <c r="J59" i="1" s="1"/>
  <c r="I28" i="1"/>
  <c r="H19" i="1"/>
  <c r="H20" i="1"/>
  <c r="J20" i="1" s="1"/>
  <c r="H83" i="1"/>
  <c r="H84" i="1"/>
  <c r="J84" i="1" s="1"/>
  <c r="H85" i="1"/>
  <c r="J85" i="1" s="1"/>
  <c r="H86" i="1"/>
  <c r="J86" i="1" s="1"/>
  <c r="H87" i="1"/>
  <c r="H88" i="1"/>
  <c r="H89" i="1"/>
  <c r="J89" i="1" s="1"/>
  <c r="H92" i="1"/>
  <c r="J92" i="1" s="1"/>
  <c r="H94" i="1"/>
  <c r="J94" i="1" s="1"/>
  <c r="K94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69" i="1"/>
  <c r="J69" i="1" s="1"/>
  <c r="H70" i="1"/>
  <c r="J70" i="1" s="1"/>
  <c r="I68" i="1"/>
  <c r="H68" i="1"/>
  <c r="H23" i="1"/>
  <c r="J23" i="1" s="1"/>
  <c r="H24" i="1"/>
  <c r="J24" i="1" s="1"/>
  <c r="H30" i="1"/>
  <c r="H22" i="1"/>
  <c r="J22" i="1" s="1"/>
  <c r="H25" i="1"/>
  <c r="J83" i="1" l="1"/>
  <c r="K83" i="1" s="1"/>
  <c r="I21" i="1"/>
  <c r="J68" i="1"/>
  <c r="I58" i="1" l="1"/>
  <c r="I39" i="1" l="1"/>
  <c r="I36" i="1" l="1"/>
  <c r="I33" i="1" l="1"/>
  <c r="I31" i="1"/>
  <c r="I27" i="1"/>
  <c r="K26" i="1" s="1"/>
  <c r="I16" i="1"/>
  <c r="H12" i="1" l="1"/>
  <c r="H13" i="1"/>
  <c r="H14" i="1"/>
  <c r="H15" i="1"/>
  <c r="H16" i="1"/>
  <c r="J16" i="1" s="1"/>
  <c r="H17" i="1"/>
  <c r="J17" i="1" s="1"/>
  <c r="H21" i="1"/>
  <c r="J21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8" i="1"/>
  <c r="J38" i="1" s="1"/>
  <c r="K38" i="1" s="1"/>
  <c r="H39" i="1"/>
  <c r="J39" i="1" s="1"/>
  <c r="H43" i="1"/>
  <c r="J43" i="1" s="1"/>
  <c r="H44" i="1"/>
  <c r="J44" i="1" s="1"/>
  <c r="H46" i="1"/>
  <c r="J46" i="1" s="1"/>
  <c r="K46" i="1" s="1"/>
  <c r="H49" i="1"/>
  <c r="J49" i="1" s="1"/>
  <c r="K49" i="1" s="1"/>
  <c r="H50" i="1"/>
  <c r="J50" i="1" s="1"/>
  <c r="H53" i="1"/>
  <c r="J53" i="1" s="1"/>
  <c r="K53" i="1" s="1"/>
  <c r="H54" i="1"/>
  <c r="J54" i="1" s="1"/>
  <c r="H55" i="1"/>
  <c r="H56" i="1"/>
  <c r="J56" i="1" s="1"/>
  <c r="K56" i="1" s="1"/>
  <c r="H58" i="1"/>
  <c r="J58" i="1" s="1"/>
  <c r="H60" i="1"/>
  <c r="J60" i="1" s="1"/>
  <c r="H61" i="1"/>
  <c r="J61" i="1" s="1"/>
  <c r="H62" i="1"/>
  <c r="J62" i="1" s="1"/>
  <c r="J87" i="1"/>
  <c r="J88" i="1"/>
  <c r="H11" i="1"/>
  <c r="J30" i="1" l="1"/>
  <c r="I15" i="1"/>
  <c r="J27" i="1"/>
  <c r="J28" i="1"/>
  <c r="K30" i="1" l="1"/>
  <c r="J15" i="1"/>
  <c r="K15" i="1" s="1"/>
  <c r="K102" i="1" s="1"/>
  <c r="K21" i="1"/>
</calcChain>
</file>

<file path=xl/sharedStrings.xml><?xml version="1.0" encoding="utf-8"?>
<sst xmlns="http://schemas.openxmlformats.org/spreadsheetml/2006/main" count="463" uniqueCount="346">
  <si>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</si>
  <si>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</si>
  <si>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</si>
  <si>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</si>
  <si>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</si>
  <si>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</si>
  <si>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</si>
  <si>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</si>
  <si>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</si>
  <si>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</si>
  <si>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</si>
  <si>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</si>
  <si>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</si>
  <si>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</si>
  <si>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</si>
  <si>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</si>
  <si>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</si>
  <si>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</si>
  <si>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</si>
  <si>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</si>
  <si>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</si>
  <si>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</si>
  <si>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</si>
  <si>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</si>
  <si>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</si>
  <si>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</si>
  <si>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</si>
  <si>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</si>
  <si>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</si>
  <si>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</si>
  <si>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</si>
  <si>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</si>
  <si>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</si>
  <si>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</si>
  <si>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</si>
  <si>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</si>
  <si>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</si>
  <si>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</si>
  <si>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</si>
  <si>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</si>
  <si>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</si>
  <si>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</si>
  <si>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</si>
  <si>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</si>
  <si>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</si>
  <si>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</si>
  <si>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</si>
  <si>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</si>
  <si>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1412 - Papel para uso industrial</t>
  </si>
  <si>
    <t>1510 - Combustibles</t>
  </si>
  <si>
    <t>1511 - Combustibles gaseosos y aditivos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</si>
  <si>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</si>
  <si>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</si>
  <si>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</si>
  <si>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</si>
  <si>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</si>
  <si>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</si>
  <si>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</si>
  <si>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</si>
  <si>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</si>
  <si>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</si>
  <si>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</si>
  <si>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</si>
  <si>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</si>
  <si>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</si>
  <si>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2317 - Maquinaria, equipo y suministros para talleres</t>
  </si>
  <si>
    <t>2318 - Equipo industrial para alimentos y bebidas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</si>
  <si>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</si>
  <si>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</si>
  <si>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</si>
  <si>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</si>
  <si>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</si>
  <si>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</si>
  <si>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</si>
  <si>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</si>
  <si>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</si>
  <si>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</si>
  <si>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</si>
  <si>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</si>
  <si>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3116 - Ferretería</t>
  </si>
  <si>
    <t>4010 - Calefacción, ventilación y circulación del aire</t>
  </si>
  <si>
    <t>4320 - Componentes para tecnología de la información, difusión o telecomunicaciones</t>
  </si>
  <si>
    <t>4321 - Equipo informático y accesorios</t>
  </si>
  <si>
    <t>4323 - Software</t>
  </si>
  <si>
    <t>4412 - Suministros de oficina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</si>
  <si>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</si>
  <si>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</si>
  <si>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</si>
  <si>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</si>
  <si>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</si>
  <si>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</si>
  <si>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</si>
  <si>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</si>
  <si>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</si>
  <si>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</si>
  <si>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</si>
  <si>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</si>
  <si>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</si>
  <si>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</si>
  <si>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</si>
  <si>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</si>
  <si>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</si>
  <si>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</si>
  <si>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</si>
  <si>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</si>
  <si>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</si>
  <si>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</si>
  <si>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</si>
  <si>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</si>
  <si>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</si>
  <si>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</si>
  <si>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</si>
  <si>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</si>
  <si>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</si>
  <si>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</si>
  <si>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</si>
  <si>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</si>
  <si>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</si>
  <si>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</si>
  <si>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</si>
  <si>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</si>
  <si>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</si>
  <si>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</si>
  <si>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</si>
  <si>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</si>
  <si>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</si>
  <si>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</si>
  <si>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</si>
  <si>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</si>
  <si>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</si>
  <si>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</si>
  <si>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</si>
  <si>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</si>
  <si>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</si>
  <si>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</si>
  <si>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</si>
  <si>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</si>
  <si>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</si>
  <si>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</si>
  <si>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</si>
  <si>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</si>
  <si>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</si>
  <si>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</si>
  <si>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</si>
  <si>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</si>
  <si>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</si>
  <si>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</si>
  <si>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</si>
  <si>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</si>
  <si>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</si>
  <si>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</si>
  <si>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</si>
  <si>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</si>
  <si>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</si>
  <si>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</si>
  <si>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</si>
  <si>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</si>
  <si>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</si>
  <si>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</si>
  <si>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</si>
  <si>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</si>
  <si>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</si>
  <si>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</si>
  <si>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</si>
  <si>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</si>
  <si>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</si>
  <si>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</si>
  <si>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</si>
  <si>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</si>
  <si>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</si>
  <si>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</si>
  <si>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</si>
  <si>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</si>
  <si>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</si>
  <si>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</si>
  <si>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</si>
  <si>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</si>
  <si>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</si>
  <si>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</si>
  <si>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</si>
  <si>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</si>
  <si>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</si>
  <si>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</si>
  <si>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</si>
  <si>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</si>
  <si>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</si>
  <si>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</si>
  <si>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</si>
  <si>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</si>
  <si>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</si>
  <si>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</si>
  <si>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</si>
  <si>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</si>
  <si>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</si>
  <si>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</si>
  <si>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</si>
  <si>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</si>
  <si>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</si>
  <si>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</si>
  <si>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</si>
  <si>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</si>
  <si>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</si>
  <si>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</si>
  <si>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</si>
  <si>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</si>
  <si>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</si>
  <si>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</si>
  <si>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</si>
  <si>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</si>
  <si>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</si>
  <si>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</si>
  <si>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</si>
  <si>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</si>
  <si>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</si>
  <si>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</si>
  <si>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</si>
  <si>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</si>
  <si>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</si>
  <si>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</si>
  <si>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</si>
  <si>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</si>
  <si>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</si>
  <si>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</si>
  <si>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</si>
  <si>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</si>
  <si>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</si>
  <si>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</si>
  <si>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</si>
  <si>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</si>
  <si>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</si>
  <si>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</si>
  <si>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</si>
  <si>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</si>
  <si>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</si>
  <si>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</si>
  <si>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</si>
  <si>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</si>
  <si>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</si>
  <si>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</si>
  <si>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</si>
  <si>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</si>
  <si>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</si>
  <si>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</si>
  <si>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</si>
  <si>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</si>
  <si>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</si>
  <si>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</si>
  <si>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</si>
  <si>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</si>
  <si>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</si>
  <si>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</si>
  <si>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</si>
  <si>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</si>
  <si>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</si>
  <si>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</si>
  <si>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</si>
  <si>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</si>
  <si>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</si>
  <si>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</si>
  <si>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</si>
  <si>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</si>
  <si>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</si>
  <si>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</si>
  <si>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</si>
  <si>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</si>
  <si>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</si>
  <si>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</si>
  <si>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</si>
  <si>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</si>
  <si>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</si>
  <si>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NOMBRE DE LA ENTIDAD: CONSEJO NACIONAL DE SEGURIDAD SOCIAL</t>
  </si>
  <si>
    <t>PN</t>
  </si>
  <si>
    <t>2. Consejo Nacional Seguridad Social, Gerencia General, Contraloría y Fondo Comun</t>
  </si>
  <si>
    <t xml:space="preserve">2.1.4. Actividad Especial Institucional </t>
  </si>
  <si>
    <t>PROTOCOLO</t>
  </si>
  <si>
    <t>Boletos Aereo</t>
  </si>
  <si>
    <t xml:space="preserve">Unidad </t>
  </si>
  <si>
    <t>2.7.1.1 Desarrollo de actividades de la Semana de la Seguridad Social</t>
  </si>
  <si>
    <t>2.7.3.1. Imprimir Brochures  Informativos del CNSS y del SDSS</t>
  </si>
  <si>
    <t>2.7.3.2. Gestión de diagramación, revisión e impresión de las Memoria del CNSS 2015</t>
  </si>
  <si>
    <t>2.7.3.3. Tres revistas CNSS Informa. Publicaciones</t>
  </si>
  <si>
    <t>2.7.3.4. Publicación. Espacio pagado. Con motivo del Día del Trabajo y del Médico</t>
  </si>
  <si>
    <t>2.7.3.5. Publicación. Espacio pagado. Con motivo del Día  de la Seguridad Social.</t>
  </si>
  <si>
    <t>2.7.4. 2. 2.7.4. Publicaciones en medios impresos. Resoluciones, esquelas, aviso, otros.</t>
  </si>
  <si>
    <t>2.10.2.1.Optimización de los acondicionadores de aire para bajo consumo</t>
  </si>
  <si>
    <t>2.10.5. Mejora planta física (las Condiciones Estructurales de los Locales que alojan las Oficinas del CNSS, CMNR y Almacén Villa Consuelo)</t>
  </si>
  <si>
    <t>2.10.5 Mobiliario de oficina</t>
  </si>
  <si>
    <t>2.10.7.2. Completar  Acondicionamiento de los espacios fisicos destinados para archivo.</t>
  </si>
  <si>
    <t xml:space="preserve">2.10.7.3 Adquisición de materiales especializados archivo </t>
  </si>
  <si>
    <t>2.10.8.2. Implementación de mejoras al sistema de seguridad de los locales del CNSS</t>
  </si>
  <si>
    <t>2.8.2.3.1. 2 Licencias de Windows Server y 25 CALS.</t>
  </si>
  <si>
    <t>2.8.2.4. Software Inteligencia de Negocios</t>
  </si>
  <si>
    <t>2.8.1.1. Renovación de Licencias</t>
  </si>
  <si>
    <t>2.8.1.2. Nuevas Licencias:</t>
  </si>
  <si>
    <t xml:space="preserve">2.8.1.3. Contratos de Mantenimiento de licencias </t>
  </si>
  <si>
    <t>Transporte y Mantenimiento:</t>
  </si>
  <si>
    <t>Vigilancia y Seguridad:</t>
  </si>
  <si>
    <t>Informatica:</t>
  </si>
  <si>
    <t>Suministro de Oficina:</t>
  </si>
  <si>
    <t>Consultoria:</t>
  </si>
  <si>
    <t>Publicidad:</t>
  </si>
  <si>
    <t>Imprenta y Publicaciones:</t>
  </si>
  <si>
    <t>Ferreteria y pintura:</t>
  </si>
  <si>
    <t>2.8.2.1. Almacenamiento de 12 TB.</t>
  </si>
  <si>
    <t>2.8.2.2. Switch Broacade.</t>
  </si>
  <si>
    <t xml:space="preserve"> 2.8.2.3. Servidor BI y Base de Datos.</t>
  </si>
  <si>
    <t>2.8.2.5. Consultoria e Implementación Proyecto Inteligencia de negocios</t>
  </si>
  <si>
    <t>2.8.2.6. Entrenamiento Proyecto Inteligencia de negocios</t>
  </si>
  <si>
    <t>2.8.3. 1. Instalación de la Version 2015 de Dynamics GP</t>
  </si>
  <si>
    <t>Licencias, Equipos,  contratos e Instalaciones informatica</t>
  </si>
  <si>
    <t xml:space="preserve"> 2.8.4.1. Digitalizacion e Indexación de Archivo Muerto.</t>
  </si>
  <si>
    <t>Equipos y servicios Informatica</t>
  </si>
  <si>
    <t>2.8.5. Automatizacion de Reuniones del Consejo.</t>
  </si>
  <si>
    <t>2.8.6.1. UPS de 20Kv</t>
  </si>
  <si>
    <t>2.8.6.2. Impresora para Direccion Legal</t>
  </si>
  <si>
    <t>2.8.6.3. Cambio de Swith Principal</t>
  </si>
  <si>
    <t>2.8.6.4. Solucion de Escaneo de Vulnerabilidades</t>
  </si>
  <si>
    <t xml:space="preserve"> 2.8.6.5. Wifi Seguro.</t>
  </si>
  <si>
    <t xml:space="preserve"> 2.8.6.6. Scanner de Producción para Proyecto UNIPAGO-CMNR</t>
  </si>
  <si>
    <t xml:space="preserve">2.8.6.7. Printer Para Activos Fijos TLP </t>
  </si>
  <si>
    <t xml:space="preserve"> 2.8.6.8. Cambio de Ncomputing L300 con Remote Desktop. </t>
  </si>
  <si>
    <t xml:space="preserve"> 2.8.6.9. Cambio de Caja de Disco. </t>
  </si>
  <si>
    <t>Actualizacion equipos Vitales de Informatica</t>
  </si>
  <si>
    <t>Alquiler de transporte</t>
  </si>
  <si>
    <t>2.2.1.8. Visitas de inspección a las obras</t>
  </si>
  <si>
    <t>2.2.1.9.1 Representacion  CISSCAD/RESSCAD</t>
  </si>
  <si>
    <t xml:space="preserve"> 2.6.1.8. Contratación de Estudios según instrucciones Comisiones o CNSS</t>
  </si>
  <si>
    <t xml:space="preserve"> 2.7.2.3. Materiales promocionales</t>
  </si>
  <si>
    <t>2.10.2.2. Cambio de sistema de iluminación por luces de bajo consumo</t>
  </si>
  <si>
    <t>2.7.2.1. Atenciones periodistas y medios de comunicación</t>
  </si>
  <si>
    <t>2.12.1.5.  Campamento de verano</t>
  </si>
  <si>
    <t>2.12.1.14. Celebración Fin de Año</t>
  </si>
  <si>
    <t>2.12.1.17. Uniforme</t>
  </si>
  <si>
    <t>2.9.1.3. Combustible</t>
  </si>
  <si>
    <t>2.9.1.4. Alimentos y Bebidas</t>
  </si>
  <si>
    <t>2.9.1.7. Material de Oficina</t>
  </si>
  <si>
    <t>2.9.1.10. Pasajes y transporte</t>
  </si>
  <si>
    <t>Servicios de Construcción y mantenimiento de Edificio</t>
  </si>
  <si>
    <t>Muebles y Equipos de Oficina</t>
  </si>
  <si>
    <t>2.12.1.16. Financiacion de ayuda al personal (Bonos)</t>
  </si>
  <si>
    <t>Textil, Indumentaria, Articulos personalizados</t>
  </si>
  <si>
    <t>Automotores</t>
  </si>
  <si>
    <t>2.9.1.9.Compra de  Activos (Vehiculo)</t>
  </si>
  <si>
    <t>Suministro de Limpieza</t>
  </si>
  <si>
    <t xml:space="preserve"> </t>
  </si>
  <si>
    <r>
      <t>PLAN ANUAL DE COMPRAS Y CONTRATACIONES AÑO 2016-</t>
    </r>
    <r>
      <rPr>
        <b/>
        <i/>
        <sz val="18"/>
        <color rgb="FFFF0000"/>
        <rFont val="Arial Narrow"/>
        <family val="2"/>
      </rPr>
      <t>PRELIMINAR EN FUNCION PRESUPUESTO SOLICITADO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</si>
</sst>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8"/>
      <color rgb="FFC00000"/>
      <name val="Arial"/>
      <family val="2"/>
    </font>
    <font>
      <b/>
      <sz val="18"/>
      <color theme="1"/>
      <name val="Arial Narrow"/>
      <family val="2"/>
    </font>
    <font>
      <b/>
      <i/>
      <sz val="18"/>
      <color rgb="FFFF0000"/>
      <name val="Arial Narrow"/>
      <family val="2"/>
    </font>
    <font>
      <b/>
      <sz val="18"/>
      <name val="Arial Narrow"/>
      <family val="2"/>
    </font>
    <font>
      <b/>
      <sz val="18"/>
      <color theme="0"/>
      <name val="Arial Narrow"/>
      <family val="2"/>
    </font>
    <font>
      <sz val="18"/>
      <name val="Arial Narrow"/>
      <family val="2"/>
    </font>
    <font>
      <u/>
      <sz val="18"/>
      <color theme="1"/>
      <name val="Arial Narrow"/>
      <family val="2"/>
    </font>
    <font>
      <b/>
      <u/>
      <sz val="18"/>
      <color theme="1"/>
      <name val="Arial Narrow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8" fontId="1" fillId="0" borderId="1" xfId="0" applyNumberFormat="1" applyFont="1" applyFill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/>
    </xf>
    <xf numFmtId="38" fontId="1" fillId="0" borderId="2" xfId="0" applyNumberFormat="1" applyFont="1" applyFill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/>
    <xf numFmtId="38" fontId="1" fillId="0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NumberFormat="1" applyFont="1" applyBorder="1"/>
    <xf numFmtId="164" fontId="1" fillId="0" borderId="10" xfId="0" applyNumberFormat="1" applyFont="1" applyBorder="1"/>
    <xf numFmtId="0" fontId="7" fillId="0" borderId="0" xfId="0" applyNumberFormat="1" applyFont="1" applyFill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/>
    <xf numFmtId="0" fontId="3" fillId="0" borderId="10" xfId="0" applyNumberFormat="1" applyFont="1" applyBorder="1"/>
    <xf numFmtId="164" fontId="3" fillId="0" borderId="10" xfId="0" applyNumberFormat="1" applyFont="1" applyBorder="1"/>
    <xf numFmtId="0" fontId="3" fillId="0" borderId="0" xfId="0" applyFont="1"/>
    <xf numFmtId="0" fontId="5" fillId="0" borderId="0" xfId="0" applyNumberFormat="1" applyFont="1" applyFill="1" applyAlignment="1">
      <alignment horizontal="left"/>
    </xf>
    <xf numFmtId="4" fontId="1" fillId="0" borderId="10" xfId="0" applyNumberFormat="1" applyFont="1" applyBorder="1"/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164" fontId="8" fillId="0" borderId="10" xfId="0" applyNumberFormat="1" applyFont="1" applyBorder="1"/>
    <xf numFmtId="164" fontId="9" fillId="0" borderId="10" xfId="0" applyNumberFormat="1" applyFont="1" applyBorder="1"/>
    <xf numFmtId="164" fontId="3" fillId="3" borderId="10" xfId="0" applyNumberFormat="1" applyFont="1" applyFill="1" applyBorder="1"/>
    <xf numFmtId="0" fontId="10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70310</xdr:rowOff>
    </xdr:to>
    <xdr:pic>
      <xdr:nvPicPr>
        <xdr:cNvPr id="2" name="Picture 1" descr="Logo DGCP FH azul obscur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102" totalsRowShown="0" headerRowDxfId="17" dataDxfId="16" tableBorderDxfId="15">
  <autoFilter ref="A10:O102"/>
  <sortState ref="A8:N143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SUM(Tabla1[[#This Row],[PRIMER TRIMESTRE]:[CUARTO TRIMESTRE]])</calculatedColumnFormula>
    </tableColumn>
    <tableColumn id="20" name="PRECIO UNITARIO ESTIMADO" dataDxfId="6"/>
    <tableColumn id="6" name="COSTO TOTAL UNITARIO" dataDxfId="5">
      <calculatedColumnFormula>+H11*I11</calculatedColumnFormula>
    </tableColumn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tabSelected="1" view="pageBreakPreview" zoomScale="60" zoomScaleNormal="92" workbookViewId="0">
      <selection activeCell="A7" sqref="A7:B7"/>
    </sheetView>
  </sheetViews>
  <sheetFormatPr baseColWidth="10" defaultColWidth="11.42578125" defaultRowHeight="23.25" x14ac:dyDescent="0.35"/>
  <cols>
    <col min="1" max="1" width="67.4257812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9.7109375" style="1" bestFit="1" customWidth="1"/>
    <col min="10" max="10" width="36.85546875" style="1" bestFit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24" thickBot="1" x14ac:dyDescent="0.4"/>
    <row r="2" spans="1:23" ht="23.25" customHeight="1" x14ac:dyDescent="0.35">
      <c r="A2" s="2" t="s">
        <v>25</v>
      </c>
      <c r="N2" s="3" t="s">
        <v>2</v>
      </c>
      <c r="O2" s="4">
        <v>42209</v>
      </c>
    </row>
    <row r="3" spans="1:23" ht="22.5" customHeight="1" x14ac:dyDescent="0.35">
      <c r="A3" s="41"/>
      <c r="N3" s="5" t="s">
        <v>3</v>
      </c>
      <c r="O3" s="6">
        <v>42215</v>
      </c>
    </row>
    <row r="4" spans="1:23" x14ac:dyDescent="0.35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N4" s="5" t="s">
        <v>4</v>
      </c>
      <c r="O4" s="8"/>
    </row>
    <row r="5" spans="1:23" ht="17.25" customHeight="1" thickBot="1" x14ac:dyDescent="0.4">
      <c r="A5" s="41"/>
      <c r="B5" s="9"/>
      <c r="C5" s="9"/>
      <c r="D5" s="9"/>
      <c r="E5" s="9"/>
      <c r="F5" s="9"/>
      <c r="G5" s="9"/>
      <c r="H5" s="9"/>
      <c r="I5" s="9"/>
      <c r="J5" s="9"/>
      <c r="K5" s="9"/>
      <c r="N5" s="10" t="s">
        <v>12</v>
      </c>
      <c r="O5" s="11"/>
    </row>
    <row r="6" spans="1:23" ht="29.25" customHeight="1" x14ac:dyDescent="0.35">
      <c r="A6" s="42" t="s">
        <v>270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3" x14ac:dyDescent="0.35">
      <c r="A7" s="40" t="s">
        <v>345</v>
      </c>
      <c r="B7" s="40"/>
      <c r="C7" s="9"/>
      <c r="D7" s="9"/>
      <c r="E7" s="9"/>
      <c r="F7" s="9"/>
      <c r="G7" s="9"/>
      <c r="H7" s="9"/>
      <c r="I7" s="9"/>
      <c r="J7" s="9"/>
      <c r="K7" s="9"/>
    </row>
    <row r="8" spans="1:23" ht="24" thickBot="1" x14ac:dyDescent="0.4"/>
    <row r="9" spans="1:23" ht="23.25" customHeight="1" x14ac:dyDescent="0.35">
      <c r="C9" s="12"/>
      <c r="D9" s="37" t="s">
        <v>15</v>
      </c>
      <c r="E9" s="38"/>
      <c r="F9" s="38"/>
      <c r="G9" s="39"/>
      <c r="H9" s="12"/>
      <c r="I9" s="12"/>
      <c r="J9" s="12"/>
      <c r="K9" s="12"/>
    </row>
    <row r="10" spans="1:23" ht="165.75" customHeight="1" x14ac:dyDescent="0.35">
      <c r="A10" s="13" t="s">
        <v>11</v>
      </c>
      <c r="B10" s="13" t="s">
        <v>268</v>
      </c>
      <c r="C10" s="13" t="s">
        <v>0</v>
      </c>
      <c r="D10" s="14" t="s">
        <v>7</v>
      </c>
      <c r="E10" s="14" t="s">
        <v>8</v>
      </c>
      <c r="F10" s="14" t="s">
        <v>9</v>
      </c>
      <c r="G10" s="14" t="s">
        <v>10</v>
      </c>
      <c r="H10" s="13" t="s">
        <v>5</v>
      </c>
      <c r="I10" s="13" t="s">
        <v>16</v>
      </c>
      <c r="J10" s="13" t="s">
        <v>269</v>
      </c>
      <c r="K10" s="13" t="s">
        <v>267</v>
      </c>
      <c r="L10" s="13" t="s">
        <v>19</v>
      </c>
      <c r="M10" s="13" t="s">
        <v>6</v>
      </c>
      <c r="N10" s="13" t="s">
        <v>1</v>
      </c>
      <c r="O10" s="13" t="s">
        <v>13</v>
      </c>
      <c r="Q10" s="15"/>
      <c r="R10" s="15"/>
      <c r="S10" s="15"/>
      <c r="T10" s="15"/>
      <c r="U10" s="15"/>
    </row>
    <row r="11" spans="1:23" ht="69.75" x14ac:dyDescent="0.35">
      <c r="A11" s="16"/>
      <c r="B11" s="16" t="s">
        <v>272</v>
      </c>
      <c r="C11" s="17"/>
      <c r="D11" s="17"/>
      <c r="E11" s="17"/>
      <c r="F11" s="17"/>
      <c r="G11" s="17"/>
      <c r="H11" s="18">
        <f>SUM(Tabla1[[#This Row],[PRIMER TRIMESTRE]:[CUARTO TRIMESTRE]])</f>
        <v>0</v>
      </c>
      <c r="I11" s="19"/>
      <c r="J11" s="19"/>
      <c r="K11" s="19"/>
      <c r="L11" s="17"/>
      <c r="M11" s="17"/>
      <c r="N11" s="19"/>
      <c r="O11" s="17"/>
      <c r="T11" s="20" t="s">
        <v>26</v>
      </c>
      <c r="W11" s="1" t="s">
        <v>23</v>
      </c>
    </row>
    <row r="12" spans="1:23" x14ac:dyDescent="0.35">
      <c r="A12" s="16"/>
      <c r="B12" s="16"/>
      <c r="C12" s="17"/>
      <c r="D12" s="17"/>
      <c r="E12" s="17"/>
      <c r="F12" s="17"/>
      <c r="G12" s="17"/>
      <c r="H12" s="18">
        <f>SUM(Tabla1[[#This Row],[PRIMER TRIMESTRE]:[CUARTO TRIMESTRE]])</f>
        <v>0</v>
      </c>
      <c r="I12" s="19"/>
      <c r="J12" s="19"/>
      <c r="K12" s="19"/>
      <c r="L12" s="17"/>
      <c r="M12" s="17" t="s">
        <v>271</v>
      </c>
      <c r="N12" s="19"/>
      <c r="O12" s="17"/>
      <c r="T12" s="20" t="s">
        <v>27</v>
      </c>
      <c r="W12" s="1" t="s">
        <v>24</v>
      </c>
    </row>
    <row r="13" spans="1:23" x14ac:dyDescent="0.35">
      <c r="A13" s="16"/>
      <c r="B13" s="16"/>
      <c r="C13" s="17"/>
      <c r="D13" s="17"/>
      <c r="E13" s="17"/>
      <c r="F13" s="17"/>
      <c r="G13" s="17"/>
      <c r="H13" s="18">
        <f>SUM(Tabla1[[#This Row],[PRIMER TRIMESTRE]:[CUARTO TRIMESTRE]])</f>
        <v>0</v>
      </c>
      <c r="I13" s="19"/>
      <c r="J13" s="19"/>
      <c r="K13" s="19"/>
      <c r="L13" s="17"/>
      <c r="M13" s="17"/>
      <c r="N13" s="19"/>
      <c r="O13" s="17"/>
      <c r="T13" s="20" t="s">
        <v>28</v>
      </c>
      <c r="W13" s="1" t="s">
        <v>22</v>
      </c>
    </row>
    <row r="14" spans="1:23" x14ac:dyDescent="0.35">
      <c r="A14" s="16"/>
      <c r="B14" s="16"/>
      <c r="C14" s="17"/>
      <c r="D14" s="17"/>
      <c r="E14" s="17"/>
      <c r="F14" s="17"/>
      <c r="G14" s="17"/>
      <c r="H14" s="18">
        <f>SUM(Tabla1[[#This Row],[PRIMER TRIMESTRE]:[CUARTO TRIMESTRE]])</f>
        <v>0</v>
      </c>
      <c r="I14" s="19"/>
      <c r="J14" s="19"/>
      <c r="K14" s="19"/>
      <c r="L14" s="17"/>
      <c r="M14" s="17"/>
      <c r="N14" s="19"/>
      <c r="O14" s="17"/>
      <c r="T14" s="20" t="s">
        <v>29</v>
      </c>
      <c r="W14" s="1" t="s">
        <v>21</v>
      </c>
    </row>
    <row r="15" spans="1:23" s="26" customFormat="1" x14ac:dyDescent="0.35">
      <c r="A15" s="21" t="s">
        <v>201</v>
      </c>
      <c r="B15" s="22" t="s">
        <v>295</v>
      </c>
      <c r="C15" s="23"/>
      <c r="D15" s="23">
        <f>+D16+D17+D18</f>
        <v>3</v>
      </c>
      <c r="E15" s="23">
        <f t="shared" ref="E15:G15" si="0">+E16+E17+E18</f>
        <v>3</v>
      </c>
      <c r="F15" s="23">
        <f t="shared" si="0"/>
        <v>5</v>
      </c>
      <c r="G15" s="23">
        <f t="shared" si="0"/>
        <v>3</v>
      </c>
      <c r="H15" s="24">
        <f>SUM(Tabla1[[#This Row],[PRIMER TRIMESTRE]:[CUARTO TRIMESTRE]])</f>
        <v>14</v>
      </c>
      <c r="I15" s="25">
        <f>+(J16+J17+J18)/14</f>
        <v>140000</v>
      </c>
      <c r="J15" s="25">
        <f>+Tabla1[[#This Row],[PRECIO UNITARIO ESTIMADO]]*Tabla1[[#This Row],[CANTIDAD TOTAL]]</f>
        <v>1960000</v>
      </c>
      <c r="K15" s="25">
        <f>+Tabla1[[#This Row],[COSTO TOTAL UNITARIO]]</f>
        <v>1960000</v>
      </c>
      <c r="L15" s="17"/>
      <c r="M15" s="23"/>
      <c r="N15" s="25"/>
      <c r="O15" s="23"/>
      <c r="T15" s="27" t="s">
        <v>30</v>
      </c>
      <c r="W15" s="26" t="s">
        <v>20</v>
      </c>
    </row>
    <row r="16" spans="1:23" x14ac:dyDescent="0.35">
      <c r="A16" s="16"/>
      <c r="B16" s="16" t="s">
        <v>324</v>
      </c>
      <c r="C16" s="17" t="s">
        <v>323</v>
      </c>
      <c r="D16" s="17">
        <v>2</v>
      </c>
      <c r="E16" s="17">
        <v>2</v>
      </c>
      <c r="F16" s="17">
        <v>2</v>
      </c>
      <c r="G16" s="17">
        <v>2</v>
      </c>
      <c r="H16" s="18">
        <f>SUM(Tabla1[[#This Row],[PRIMER TRIMESTRE]:[CUARTO TRIMESTRE]])</f>
        <v>8</v>
      </c>
      <c r="I16" s="19">
        <f>150000/8</f>
        <v>18750</v>
      </c>
      <c r="J16" s="19">
        <f t="shared" ref="J16:J39" si="1">+H16*I16</f>
        <v>150000</v>
      </c>
      <c r="K16" s="19"/>
      <c r="L16" s="17" t="s">
        <v>18</v>
      </c>
      <c r="M16" s="17" t="s">
        <v>271</v>
      </c>
      <c r="N16" s="19"/>
      <c r="O16" s="17"/>
      <c r="T16" s="20" t="s">
        <v>31</v>
      </c>
      <c r="W16" s="1" t="s">
        <v>17</v>
      </c>
    </row>
    <row r="17" spans="1:23" ht="46.5" x14ac:dyDescent="0.35">
      <c r="A17" s="16"/>
      <c r="B17" s="16" t="s">
        <v>325</v>
      </c>
      <c r="C17" s="17" t="s">
        <v>275</v>
      </c>
      <c r="D17" s="17"/>
      <c r="E17" s="17"/>
      <c r="F17" s="17">
        <v>2</v>
      </c>
      <c r="G17" s="17"/>
      <c r="H17" s="18">
        <f>SUM(Tabla1[[#This Row],[PRIMER TRIMESTRE]:[CUARTO TRIMESTRE]])</f>
        <v>2</v>
      </c>
      <c r="I17" s="19">
        <v>50000</v>
      </c>
      <c r="J17" s="19">
        <f t="shared" si="1"/>
        <v>100000</v>
      </c>
      <c r="K17" s="19"/>
      <c r="L17" s="17" t="s">
        <v>18</v>
      </c>
      <c r="M17" s="17" t="s">
        <v>271</v>
      </c>
      <c r="N17" s="19"/>
      <c r="O17" s="17"/>
      <c r="T17" s="20" t="s">
        <v>32</v>
      </c>
      <c r="W17" s="1" t="s">
        <v>18</v>
      </c>
    </row>
    <row r="18" spans="1:23" x14ac:dyDescent="0.35">
      <c r="A18" s="16"/>
      <c r="B18" s="16" t="s">
        <v>336</v>
      </c>
      <c r="C18" s="17"/>
      <c r="D18" s="17">
        <v>1</v>
      </c>
      <c r="E18" s="17">
        <v>1</v>
      </c>
      <c r="F18" s="17">
        <v>1</v>
      </c>
      <c r="G18" s="17">
        <v>1</v>
      </c>
      <c r="H18" s="18">
        <f>SUM(Tabla1[[#This Row],[PRIMER TRIMESTRE]:[CUARTO TRIMESTRE]])</f>
        <v>4</v>
      </c>
      <c r="I18" s="19">
        <f>1710000/4</f>
        <v>427500</v>
      </c>
      <c r="J18" s="19">
        <f t="shared" si="1"/>
        <v>1710000</v>
      </c>
      <c r="K18" s="19"/>
      <c r="L18" s="17" t="s">
        <v>17</v>
      </c>
      <c r="M18" s="17" t="s">
        <v>271</v>
      </c>
      <c r="N18" s="19"/>
      <c r="O18" s="17"/>
      <c r="T18" s="20" t="s">
        <v>78</v>
      </c>
    </row>
    <row r="19" spans="1:23" x14ac:dyDescent="0.35">
      <c r="A19" s="16"/>
      <c r="B19" s="16"/>
      <c r="C19" s="17"/>
      <c r="D19" s="17"/>
      <c r="E19" s="17"/>
      <c r="F19" s="17"/>
      <c r="G19" s="17"/>
      <c r="H19" s="18">
        <f>SUM(Tabla1[[#This Row],[PRIMER TRIMESTRE]:[CUARTO TRIMESTRE]])</f>
        <v>0</v>
      </c>
      <c r="I19" s="19"/>
      <c r="J19" s="28"/>
      <c r="K19" s="19"/>
      <c r="L19" s="17"/>
      <c r="M19" s="17"/>
      <c r="N19" s="19"/>
      <c r="O19" s="17"/>
      <c r="T19" s="20"/>
    </row>
    <row r="20" spans="1:23" x14ac:dyDescent="0.35">
      <c r="A20" s="16"/>
      <c r="B20" s="16"/>
      <c r="C20" s="17"/>
      <c r="D20" s="17"/>
      <c r="E20" s="17"/>
      <c r="F20" s="17"/>
      <c r="G20" s="17"/>
      <c r="H20" s="18">
        <f>SUM(Tabla1[[#This Row],[PRIMER TRIMESTRE]:[CUARTO TRIMESTRE]])</f>
        <v>0</v>
      </c>
      <c r="I20" s="19"/>
      <c r="J20" s="18">
        <f t="shared" ref="J20" si="2">+H20*I20</f>
        <v>0</v>
      </c>
      <c r="K20" s="19"/>
      <c r="L20" s="17"/>
      <c r="M20" s="17"/>
      <c r="N20" s="19"/>
      <c r="O20" s="17"/>
      <c r="T20" s="20"/>
    </row>
    <row r="21" spans="1:23" s="26" customFormat="1" x14ac:dyDescent="0.35">
      <c r="A21" s="21" t="s">
        <v>206</v>
      </c>
      <c r="B21" s="22" t="s">
        <v>299</v>
      </c>
      <c r="C21" s="23"/>
      <c r="D21" s="23">
        <v>0</v>
      </c>
      <c r="E21" s="23">
        <v>2</v>
      </c>
      <c r="F21" s="23">
        <v>1</v>
      </c>
      <c r="G21" s="23">
        <v>0</v>
      </c>
      <c r="H21" s="24">
        <f>SUM(Tabla1[[#This Row],[PRIMER TRIMESTRE]:[CUARTO TRIMESTRE]])</f>
        <v>3</v>
      </c>
      <c r="I21" s="25">
        <f>+(J22+J23+J24)/3</f>
        <v>2569333.3333333335</v>
      </c>
      <c r="J21" s="25">
        <f>+Tabla1[[#This Row],[PRECIO UNITARIO ESTIMADO]]*Tabla1[[#This Row],[CANTIDAD TOTAL]]</f>
        <v>7708000</v>
      </c>
      <c r="K21" s="25">
        <f>+Tabla1[[#This Row],[COSTO TOTAL UNITARIO]]</f>
        <v>7708000</v>
      </c>
      <c r="L21" s="17"/>
      <c r="M21" s="23"/>
      <c r="N21" s="25"/>
      <c r="O21" s="23"/>
      <c r="T21" s="27" t="s">
        <v>33</v>
      </c>
    </row>
    <row r="22" spans="1:23" ht="46.5" x14ac:dyDescent="0.35">
      <c r="A22" s="16"/>
      <c r="B22" s="16" t="s">
        <v>326</v>
      </c>
      <c r="C22" s="17" t="s">
        <v>276</v>
      </c>
      <c r="D22" s="17"/>
      <c r="E22" s="17">
        <v>0</v>
      </c>
      <c r="F22" s="17">
        <v>1</v>
      </c>
      <c r="G22" s="17"/>
      <c r="H22" s="18">
        <f>SUM(Tabla1[[#This Row],[PRIMER TRIMESTRE]:[CUARTO TRIMESTRE]])</f>
        <v>1</v>
      </c>
      <c r="I22" s="19">
        <v>4000000</v>
      </c>
      <c r="J22" s="19">
        <f t="shared" si="1"/>
        <v>4000000</v>
      </c>
      <c r="K22" s="19"/>
      <c r="L22" s="17" t="s">
        <v>24</v>
      </c>
      <c r="M22" s="17" t="s">
        <v>271</v>
      </c>
      <c r="N22" s="19"/>
      <c r="O22" s="17"/>
      <c r="T22" s="20" t="s">
        <v>34</v>
      </c>
    </row>
    <row r="23" spans="1:23" ht="46.5" x14ac:dyDescent="0.35">
      <c r="A23" s="16"/>
      <c r="B23" s="16" t="s">
        <v>306</v>
      </c>
      <c r="C23" s="17"/>
      <c r="D23" s="17"/>
      <c r="E23" s="17">
        <v>1</v>
      </c>
      <c r="F23" s="17"/>
      <c r="G23" s="17"/>
      <c r="H23" s="18">
        <f>SUM(Tabla1[[#This Row],[PRIMER TRIMESTRE]:[CUARTO TRIMESTRE]])</f>
        <v>1</v>
      </c>
      <c r="I23" s="19">
        <v>2108000</v>
      </c>
      <c r="J23" s="19">
        <f t="shared" si="1"/>
        <v>2108000</v>
      </c>
      <c r="K23" s="19"/>
      <c r="L23" s="17" t="s">
        <v>17</v>
      </c>
      <c r="M23" s="17" t="s">
        <v>271</v>
      </c>
      <c r="N23" s="19"/>
      <c r="O23" s="17"/>
      <c r="T23" s="20"/>
    </row>
    <row r="24" spans="1:23" ht="46.5" x14ac:dyDescent="0.35">
      <c r="A24" s="16"/>
      <c r="B24" s="16" t="s">
        <v>307</v>
      </c>
      <c r="C24" s="17"/>
      <c r="D24" s="17"/>
      <c r="E24" s="17">
        <v>1</v>
      </c>
      <c r="F24" s="17"/>
      <c r="G24" s="17"/>
      <c r="H24" s="18">
        <f>SUM(Tabla1[[#This Row],[PRIMER TRIMESTRE]:[CUARTO TRIMESTRE]])</f>
        <v>1</v>
      </c>
      <c r="I24" s="19">
        <v>1600000</v>
      </c>
      <c r="J24" s="19">
        <f t="shared" si="1"/>
        <v>1600000</v>
      </c>
      <c r="K24" s="19"/>
      <c r="L24" s="17" t="s">
        <v>17</v>
      </c>
      <c r="M24" s="17" t="s">
        <v>271</v>
      </c>
      <c r="N24" s="19"/>
      <c r="O24" s="17"/>
      <c r="T24" s="20"/>
    </row>
    <row r="25" spans="1:23" x14ac:dyDescent="0.35">
      <c r="A25" s="16"/>
      <c r="B25" s="16"/>
      <c r="C25" s="17"/>
      <c r="D25" s="17"/>
      <c r="E25" s="17"/>
      <c r="F25" s="17"/>
      <c r="G25" s="17"/>
      <c r="H25" s="18">
        <f>SUM(Tabla1[[#This Row],[PRIMER TRIMESTRE]:[CUARTO TRIMESTRE]])</f>
        <v>0</v>
      </c>
      <c r="I25" s="19"/>
      <c r="J25" s="19"/>
      <c r="K25" s="19"/>
      <c r="L25" s="17"/>
      <c r="M25" s="17"/>
      <c r="N25" s="19"/>
      <c r="O25" s="17"/>
      <c r="T25" s="20" t="s">
        <v>35</v>
      </c>
    </row>
    <row r="26" spans="1:23" s="26" customFormat="1" x14ac:dyDescent="0.35">
      <c r="A26" s="21" t="s">
        <v>219</v>
      </c>
      <c r="B26" s="22" t="s">
        <v>300</v>
      </c>
      <c r="C26" s="23"/>
      <c r="D26" s="23">
        <v>2</v>
      </c>
      <c r="E26" s="23">
        <v>2</v>
      </c>
      <c r="F26" s="23">
        <v>2</v>
      </c>
      <c r="G26" s="23">
        <v>2</v>
      </c>
      <c r="H26" s="24">
        <f>SUM(Tabla1[[#This Row],[PRIMER TRIMESTRE]:[CUARTO TRIMESTRE]])</f>
        <v>8</v>
      </c>
      <c r="I26" s="25">
        <v>500000</v>
      </c>
      <c r="J26" s="25">
        <f t="shared" si="1"/>
        <v>4000000</v>
      </c>
      <c r="K26" s="25">
        <f>+Tabla1[[#This Row],[COSTO TOTAL UNITARIO]]</f>
        <v>4000000</v>
      </c>
      <c r="L26" s="17"/>
      <c r="M26" s="23"/>
      <c r="N26" s="25"/>
      <c r="O26" s="23"/>
      <c r="T26" s="27" t="s">
        <v>36</v>
      </c>
    </row>
    <row r="27" spans="1:23" x14ac:dyDescent="0.35">
      <c r="A27" s="16"/>
      <c r="B27" s="16" t="s">
        <v>327</v>
      </c>
      <c r="C27" s="17"/>
      <c r="D27" s="17">
        <v>1</v>
      </c>
      <c r="E27" s="17">
        <v>1</v>
      </c>
      <c r="F27" s="17">
        <v>1</v>
      </c>
      <c r="G27" s="17">
        <v>1</v>
      </c>
      <c r="H27" s="24">
        <f>SUM(Tabla1[[#This Row],[PRIMER TRIMESTRE]:[CUARTO TRIMESTRE]])</f>
        <v>4</v>
      </c>
      <c r="I27" s="19">
        <f>1000000/4</f>
        <v>250000</v>
      </c>
      <c r="J27" s="19">
        <f>+H28*I27</f>
        <v>1000000</v>
      </c>
      <c r="K27" s="19"/>
      <c r="L27" s="17" t="s">
        <v>17</v>
      </c>
      <c r="M27" s="17" t="s">
        <v>271</v>
      </c>
      <c r="N27" s="19"/>
      <c r="O27" s="17"/>
      <c r="T27" s="20" t="s">
        <v>37</v>
      </c>
    </row>
    <row r="28" spans="1:23" ht="69.75" x14ac:dyDescent="0.35">
      <c r="A28" s="16"/>
      <c r="B28" s="16" t="s">
        <v>283</v>
      </c>
      <c r="C28" s="17"/>
      <c r="D28" s="17">
        <v>1</v>
      </c>
      <c r="E28" s="17">
        <v>1</v>
      </c>
      <c r="F28" s="17">
        <v>1</v>
      </c>
      <c r="G28" s="17">
        <v>1</v>
      </c>
      <c r="H28" s="24">
        <f>SUM(Tabla1[[#This Row],[PRIMER TRIMESTRE]:[CUARTO TRIMESTRE]])</f>
        <v>4</v>
      </c>
      <c r="I28" s="19">
        <f>3000000/4</f>
        <v>750000</v>
      </c>
      <c r="J28" s="19">
        <f>+Tabla1[[#This Row],[PRECIO UNITARIO ESTIMADO]]*Tabla1[[#This Row],[CANTIDAD TOTAL]]</f>
        <v>3000000</v>
      </c>
      <c r="K28" s="19"/>
      <c r="L28" s="17" t="s">
        <v>17</v>
      </c>
      <c r="M28" s="17" t="s">
        <v>271</v>
      </c>
      <c r="N28" s="19"/>
      <c r="O28" s="17"/>
      <c r="T28" s="20"/>
    </row>
    <row r="29" spans="1:23" x14ac:dyDescent="0.35">
      <c r="A29" s="16"/>
      <c r="B29" s="16"/>
      <c r="C29" s="17"/>
      <c r="D29" s="17"/>
      <c r="E29" s="17"/>
      <c r="F29" s="17"/>
      <c r="G29" s="17"/>
      <c r="H29" s="18"/>
      <c r="I29" s="19"/>
      <c r="J29" s="19"/>
      <c r="K29" s="19"/>
      <c r="L29" s="17"/>
      <c r="M29" s="17"/>
      <c r="N29" s="19"/>
      <c r="O29" s="17"/>
      <c r="T29" s="20"/>
    </row>
    <row r="30" spans="1:23" s="26" customFormat="1" x14ac:dyDescent="0.35">
      <c r="A30" s="21" t="s">
        <v>156</v>
      </c>
      <c r="B30" s="22" t="s">
        <v>301</v>
      </c>
      <c r="C30" s="23"/>
      <c r="D30" s="23">
        <f>+D31+D32+D33+D34+D35+D36</f>
        <v>6</v>
      </c>
      <c r="E30" s="23">
        <f t="shared" ref="E30:G30" si="3">+E31+E32+E33+E34+E35+E36</f>
        <v>9</v>
      </c>
      <c r="F30" s="23">
        <f t="shared" si="3"/>
        <v>6</v>
      </c>
      <c r="G30" s="23">
        <f t="shared" si="3"/>
        <v>6</v>
      </c>
      <c r="H30" s="24">
        <f>SUM(Tabla1[[#This Row],[PRIMER TRIMESTRE]:[CUARTO TRIMESTRE]])</f>
        <v>27</v>
      </c>
      <c r="I30" s="25">
        <v>174074.07407407407</v>
      </c>
      <c r="J30" s="25">
        <f>+Tabla1[[#This Row],[PRECIO UNITARIO ESTIMADO]]*Tabla1[[#This Row],[CANTIDAD TOTAL]]</f>
        <v>4700000</v>
      </c>
      <c r="K30" s="25">
        <f>+Tabla1[[#This Row],[COSTO TOTAL UNITARIO]]</f>
        <v>4700000</v>
      </c>
      <c r="L30" s="17"/>
      <c r="M30" s="23"/>
      <c r="N30" s="25"/>
      <c r="O30" s="23"/>
      <c r="T30" s="27"/>
    </row>
    <row r="31" spans="1:23" ht="46.5" x14ac:dyDescent="0.35">
      <c r="A31" s="16"/>
      <c r="B31" s="16" t="s">
        <v>278</v>
      </c>
      <c r="C31" s="17"/>
      <c r="D31" s="17">
        <v>1</v>
      </c>
      <c r="E31" s="17">
        <v>1</v>
      </c>
      <c r="F31" s="17">
        <v>1</v>
      </c>
      <c r="G31" s="17">
        <v>1</v>
      </c>
      <c r="H31" s="18">
        <f>SUM(Tabla1[[#This Row],[PRIMER TRIMESTRE]:[CUARTO TRIMESTRE]])</f>
        <v>4</v>
      </c>
      <c r="I31" s="19">
        <f>250000/4</f>
        <v>62500</v>
      </c>
      <c r="J31" s="19">
        <f t="shared" si="1"/>
        <v>250000</v>
      </c>
      <c r="K31" s="19"/>
      <c r="L31" s="17" t="s">
        <v>17</v>
      </c>
      <c r="M31" s="17" t="s">
        <v>271</v>
      </c>
      <c r="N31" s="19"/>
      <c r="O31" s="17"/>
      <c r="T31" s="20" t="s">
        <v>38</v>
      </c>
    </row>
    <row r="32" spans="1:23" ht="69.75" x14ac:dyDescent="0.35">
      <c r="A32" s="16"/>
      <c r="B32" s="16" t="s">
        <v>279</v>
      </c>
      <c r="C32" s="17"/>
      <c r="D32" s="17">
        <v>1</v>
      </c>
      <c r="E32" s="17">
        <v>0</v>
      </c>
      <c r="F32" s="17">
        <v>0</v>
      </c>
      <c r="G32" s="17">
        <v>0</v>
      </c>
      <c r="H32" s="18">
        <f>SUM(Tabla1[[#This Row],[PRIMER TRIMESTRE]:[CUARTO TRIMESTRE]])</f>
        <v>1</v>
      </c>
      <c r="I32" s="19">
        <v>250000</v>
      </c>
      <c r="J32" s="19">
        <f t="shared" si="1"/>
        <v>250000</v>
      </c>
      <c r="K32" s="19"/>
      <c r="L32" s="17" t="s">
        <v>17</v>
      </c>
      <c r="M32" s="17" t="s">
        <v>271</v>
      </c>
      <c r="N32" s="19"/>
      <c r="O32" s="17"/>
      <c r="T32" s="20" t="s">
        <v>39</v>
      </c>
    </row>
    <row r="33" spans="1:20" ht="46.5" x14ac:dyDescent="0.35">
      <c r="A33" s="16"/>
      <c r="B33" s="16" t="s">
        <v>280</v>
      </c>
      <c r="C33" s="17"/>
      <c r="D33" s="17">
        <v>0</v>
      </c>
      <c r="E33" s="17">
        <v>1</v>
      </c>
      <c r="F33" s="17">
        <v>1</v>
      </c>
      <c r="G33" s="17">
        <v>1</v>
      </c>
      <c r="H33" s="18">
        <f>SUM(Tabla1[[#This Row],[PRIMER TRIMESTRE]:[CUARTO TRIMESTRE]])</f>
        <v>3</v>
      </c>
      <c r="I33" s="19">
        <f>300000/3</f>
        <v>100000</v>
      </c>
      <c r="J33" s="19">
        <f t="shared" si="1"/>
        <v>300000</v>
      </c>
      <c r="K33" s="19"/>
      <c r="L33" s="17" t="s">
        <v>17</v>
      </c>
      <c r="M33" s="17" t="s">
        <v>271</v>
      </c>
      <c r="N33" s="19"/>
      <c r="O33" s="17"/>
      <c r="T33" s="20" t="s">
        <v>40</v>
      </c>
    </row>
    <row r="34" spans="1:20" ht="69.75" x14ac:dyDescent="0.35">
      <c r="A34" s="16"/>
      <c r="B34" s="16" t="s">
        <v>281</v>
      </c>
      <c r="C34" s="17"/>
      <c r="D34" s="17">
        <v>0</v>
      </c>
      <c r="E34" s="17">
        <v>2</v>
      </c>
      <c r="F34" s="17">
        <v>0</v>
      </c>
      <c r="G34" s="17">
        <v>0</v>
      </c>
      <c r="H34" s="18">
        <f>SUM(Tabla1[[#This Row],[PRIMER TRIMESTRE]:[CUARTO TRIMESTRE]])</f>
        <v>2</v>
      </c>
      <c r="I34" s="19">
        <v>300000</v>
      </c>
      <c r="J34" s="19">
        <f t="shared" si="1"/>
        <v>600000</v>
      </c>
      <c r="K34" s="19"/>
      <c r="L34" s="17" t="s">
        <v>17</v>
      </c>
      <c r="M34" s="17" t="s">
        <v>271</v>
      </c>
      <c r="N34" s="19"/>
      <c r="O34" s="17"/>
      <c r="T34" s="20" t="s">
        <v>41</v>
      </c>
    </row>
    <row r="35" spans="1:20" ht="69.75" x14ac:dyDescent="0.35">
      <c r="A35" s="16"/>
      <c r="B35" s="16" t="s">
        <v>282</v>
      </c>
      <c r="C35" s="17"/>
      <c r="D35" s="17">
        <v>0</v>
      </c>
      <c r="E35" s="17">
        <v>1</v>
      </c>
      <c r="F35" s="17">
        <v>0</v>
      </c>
      <c r="G35" s="17">
        <v>0</v>
      </c>
      <c r="H35" s="18">
        <f>SUM(Tabla1[[#This Row],[PRIMER TRIMESTRE]:[CUARTO TRIMESTRE]])</f>
        <v>1</v>
      </c>
      <c r="I35" s="19">
        <v>300000</v>
      </c>
      <c r="J35" s="19">
        <f t="shared" si="1"/>
        <v>300000</v>
      </c>
      <c r="K35" s="19"/>
      <c r="L35" s="17" t="s">
        <v>17</v>
      </c>
      <c r="M35" s="17" t="s">
        <v>271</v>
      </c>
      <c r="N35" s="19"/>
      <c r="O35" s="17"/>
      <c r="T35" s="20" t="s">
        <v>42</v>
      </c>
    </row>
    <row r="36" spans="1:20" ht="69.75" x14ac:dyDescent="0.35">
      <c r="A36" s="16"/>
      <c r="B36" s="16" t="s">
        <v>283</v>
      </c>
      <c r="C36" s="17"/>
      <c r="D36" s="17">
        <v>4</v>
      </c>
      <c r="E36" s="17">
        <v>4</v>
      </c>
      <c r="F36" s="17">
        <v>4</v>
      </c>
      <c r="G36" s="17">
        <v>4</v>
      </c>
      <c r="H36" s="18">
        <f>SUM(Tabla1[[#This Row],[PRIMER TRIMESTRE]:[CUARTO TRIMESTRE]])</f>
        <v>16</v>
      </c>
      <c r="I36" s="19">
        <f>3000000/16</f>
        <v>187500</v>
      </c>
      <c r="J36" s="19">
        <f t="shared" si="1"/>
        <v>3000000</v>
      </c>
      <c r="K36" s="19"/>
      <c r="L36" s="17" t="s">
        <v>17</v>
      </c>
      <c r="M36" s="17" t="s">
        <v>271</v>
      </c>
      <c r="N36" s="19"/>
      <c r="O36" s="17"/>
      <c r="T36" s="20" t="s">
        <v>43</v>
      </c>
    </row>
    <row r="37" spans="1:20" ht="30" customHeight="1" x14ac:dyDescent="0.35">
      <c r="A37" s="16"/>
      <c r="B37" s="16"/>
      <c r="C37" s="17"/>
      <c r="D37" s="17"/>
      <c r="E37" s="17"/>
      <c r="F37" s="17"/>
      <c r="G37" s="17"/>
      <c r="H37" s="18"/>
      <c r="I37" s="19"/>
      <c r="J37" s="18"/>
      <c r="K37" s="19"/>
      <c r="L37" s="17"/>
      <c r="M37" s="17"/>
      <c r="N37" s="19"/>
      <c r="O37" s="17"/>
      <c r="T37" s="20"/>
    </row>
    <row r="38" spans="1:20" s="26" customFormat="1" x14ac:dyDescent="0.35">
      <c r="A38" s="21" t="s">
        <v>79</v>
      </c>
      <c r="B38" s="22" t="s">
        <v>302</v>
      </c>
      <c r="C38" s="23"/>
      <c r="D38" s="23">
        <f>+D39</f>
        <v>4</v>
      </c>
      <c r="E38" s="23">
        <f t="shared" ref="E38:F38" si="4">+E39</f>
        <v>4</v>
      </c>
      <c r="F38" s="23">
        <f t="shared" si="4"/>
        <v>4</v>
      </c>
      <c r="G38" s="23">
        <f>+D39</f>
        <v>4</v>
      </c>
      <c r="H38" s="24">
        <f>SUM(Tabla1[[#This Row],[PRIMER TRIMESTRE]:[CUARTO TRIMESTRE]])</f>
        <v>16</v>
      </c>
      <c r="I38" s="25">
        <v>187500</v>
      </c>
      <c r="J38" s="25">
        <f t="shared" si="1"/>
        <v>3000000</v>
      </c>
      <c r="K38" s="25">
        <f>+Tabla1[[#This Row],[COSTO TOTAL UNITARIO]]</f>
        <v>3000000</v>
      </c>
      <c r="L38" s="17"/>
      <c r="M38" s="23"/>
      <c r="N38" s="25"/>
      <c r="O38" s="23"/>
      <c r="T38" s="27" t="s">
        <v>45</v>
      </c>
    </row>
    <row r="39" spans="1:20" ht="46.5" x14ac:dyDescent="0.35">
      <c r="A39" s="16"/>
      <c r="B39" s="16" t="s">
        <v>328</v>
      </c>
      <c r="C39" s="17"/>
      <c r="D39" s="17">
        <v>4</v>
      </c>
      <c r="E39" s="17">
        <v>4</v>
      </c>
      <c r="F39" s="17">
        <v>4</v>
      </c>
      <c r="G39" s="17">
        <v>4</v>
      </c>
      <c r="H39" s="18">
        <f>SUM(Tabla1[[#This Row],[PRIMER TRIMESTRE]:[CUARTO TRIMESTRE]])</f>
        <v>16</v>
      </c>
      <c r="I39" s="19">
        <f>3000000/16</f>
        <v>187500</v>
      </c>
      <c r="J39" s="19">
        <f t="shared" si="1"/>
        <v>3000000</v>
      </c>
      <c r="K39" s="19"/>
      <c r="L39" s="17" t="s">
        <v>20</v>
      </c>
      <c r="M39" s="17" t="s">
        <v>271</v>
      </c>
      <c r="N39" s="19"/>
      <c r="O39" s="17"/>
      <c r="T39" s="20" t="s">
        <v>46</v>
      </c>
    </row>
    <row r="40" spans="1:20" x14ac:dyDescent="0.35">
      <c r="A40" s="16"/>
      <c r="B40" s="16"/>
      <c r="C40" s="17"/>
      <c r="D40" s="17"/>
      <c r="E40" s="17"/>
      <c r="F40" s="17"/>
      <c r="G40" s="17"/>
      <c r="H40" s="18"/>
      <c r="I40" s="19"/>
      <c r="J40" s="19"/>
      <c r="K40" s="19"/>
      <c r="L40" s="17"/>
      <c r="M40" s="17"/>
      <c r="N40" s="19"/>
      <c r="O40" s="17"/>
      <c r="T40" s="20" t="s">
        <v>47</v>
      </c>
    </row>
    <row r="41" spans="1:20" s="26" customFormat="1" ht="46.5" x14ac:dyDescent="0.35">
      <c r="A41" s="21" t="s">
        <v>181</v>
      </c>
      <c r="B41" s="29" t="s">
        <v>337</v>
      </c>
      <c r="C41" s="23"/>
      <c r="D41" s="23">
        <f>+D42+D43+D44</f>
        <v>4</v>
      </c>
      <c r="E41" s="23">
        <f t="shared" ref="E41:G41" si="5">+E42+E43+E44</f>
        <v>6</v>
      </c>
      <c r="F41" s="23">
        <f t="shared" si="5"/>
        <v>6</v>
      </c>
      <c r="G41" s="23">
        <f t="shared" si="5"/>
        <v>4</v>
      </c>
      <c r="H41" s="18">
        <f>SUM(Tabla1[[#This Row],[PRIMER TRIMESTRE]:[CUARTO TRIMESTRE]])</f>
        <v>20</v>
      </c>
      <c r="I41" s="25">
        <v>390000</v>
      </c>
      <c r="J41" s="25">
        <f t="shared" ref="J41:J42" si="6">+H41*I41</f>
        <v>7800000</v>
      </c>
      <c r="K41" s="25">
        <f>+Tabla1[[#This Row],[COSTO TOTAL UNITARIO]]</f>
        <v>7800000</v>
      </c>
      <c r="L41" s="17"/>
      <c r="M41" s="23"/>
      <c r="N41" s="25"/>
      <c r="O41" s="23"/>
      <c r="T41" s="27"/>
    </row>
    <row r="42" spans="1:20" ht="30" customHeight="1" x14ac:dyDescent="0.35">
      <c r="A42" s="16" t="s">
        <v>80</v>
      </c>
      <c r="B42" s="16" t="s">
        <v>284</v>
      </c>
      <c r="C42" s="17"/>
      <c r="D42" s="17">
        <v>4</v>
      </c>
      <c r="E42" s="17">
        <v>4</v>
      </c>
      <c r="F42" s="17">
        <v>4</v>
      </c>
      <c r="G42" s="17">
        <v>4</v>
      </c>
      <c r="H42" s="18">
        <f>SUM(Tabla1[[#This Row],[PRIMER TRIMESTRE]:[CUARTO TRIMESTRE]])</f>
        <v>16</v>
      </c>
      <c r="I42" s="19">
        <f>2500000/16</f>
        <v>156250</v>
      </c>
      <c r="J42" s="19">
        <f t="shared" si="6"/>
        <v>2500000</v>
      </c>
      <c r="K42" s="19"/>
      <c r="L42" s="17"/>
      <c r="M42" s="17"/>
      <c r="N42" s="19"/>
      <c r="O42" s="17"/>
      <c r="T42" s="20" t="s">
        <v>44</v>
      </c>
    </row>
    <row r="43" spans="1:20" ht="93" x14ac:dyDescent="0.35">
      <c r="A43" s="16"/>
      <c r="B43" s="16" t="s">
        <v>285</v>
      </c>
      <c r="C43" s="17"/>
      <c r="D43" s="17"/>
      <c r="E43" s="17">
        <v>1</v>
      </c>
      <c r="F43" s="17">
        <v>1</v>
      </c>
      <c r="G43" s="17"/>
      <c r="H43" s="18">
        <f>SUM(Tabla1[[#This Row],[PRIMER TRIMESTRE]:[CUARTO TRIMESTRE]])</f>
        <v>2</v>
      </c>
      <c r="I43" s="19">
        <v>2500000</v>
      </c>
      <c r="J43" s="19">
        <f>+H43*I43</f>
        <v>5000000</v>
      </c>
      <c r="K43" s="19"/>
      <c r="L43" s="17" t="s">
        <v>20</v>
      </c>
      <c r="M43" s="17" t="s">
        <v>271</v>
      </c>
      <c r="N43" s="19"/>
      <c r="O43" s="17"/>
      <c r="T43" s="20" t="s">
        <v>48</v>
      </c>
    </row>
    <row r="44" spans="1:20" ht="69.75" x14ac:dyDescent="0.35">
      <c r="A44" s="16"/>
      <c r="B44" s="16" t="s">
        <v>287</v>
      </c>
      <c r="C44" s="17"/>
      <c r="D44" s="17"/>
      <c r="E44" s="17">
        <v>1</v>
      </c>
      <c r="F44" s="17">
        <v>1</v>
      </c>
      <c r="G44" s="17"/>
      <c r="H44" s="18">
        <f>SUM(Tabla1[[#This Row],[PRIMER TRIMESTRE]:[CUARTO TRIMESTRE]])</f>
        <v>2</v>
      </c>
      <c r="I44" s="19">
        <v>150000</v>
      </c>
      <c r="J44" s="19">
        <f>+H44*I44</f>
        <v>300000</v>
      </c>
      <c r="K44" s="19"/>
      <c r="L44" s="17" t="s">
        <v>18</v>
      </c>
      <c r="M44" s="17" t="s">
        <v>271</v>
      </c>
      <c r="N44" s="19"/>
      <c r="O44" s="17"/>
      <c r="T44" s="20" t="s">
        <v>49</v>
      </c>
    </row>
    <row r="45" spans="1:20" x14ac:dyDescent="0.35">
      <c r="A45" s="16"/>
      <c r="B45" s="16"/>
      <c r="C45" s="17"/>
      <c r="D45" s="17"/>
      <c r="E45" s="17"/>
      <c r="F45" s="17"/>
      <c r="G45" s="17"/>
      <c r="H45" s="18"/>
      <c r="I45" s="19"/>
      <c r="J45" s="18"/>
      <c r="K45" s="19"/>
      <c r="L45" s="17"/>
      <c r="M45" s="17"/>
      <c r="N45" s="19"/>
      <c r="O45" s="17"/>
      <c r="T45" s="20"/>
    </row>
    <row r="46" spans="1:20" s="26" customFormat="1" x14ac:dyDescent="0.35">
      <c r="A46" s="21" t="s">
        <v>159</v>
      </c>
      <c r="B46" s="21" t="s">
        <v>338</v>
      </c>
      <c r="C46" s="23"/>
      <c r="D46" s="23">
        <v>0</v>
      </c>
      <c r="E46" s="23">
        <v>1</v>
      </c>
      <c r="F46" s="23">
        <v>1</v>
      </c>
      <c r="G46" s="23"/>
      <c r="H46" s="24">
        <f>SUM(Tabla1[[#This Row],[PRIMER TRIMESTRE]:[CUARTO TRIMESTRE]])</f>
        <v>2</v>
      </c>
      <c r="I46" s="25">
        <v>2500000</v>
      </c>
      <c r="J46" s="25">
        <f t="shared" ref="J46:J101" si="7">+H46*I46</f>
        <v>5000000</v>
      </c>
      <c r="K46" s="25">
        <f>+Tabla1[[#This Row],[COSTO TOTAL UNITARIO]]</f>
        <v>5000000</v>
      </c>
      <c r="L46" s="17"/>
      <c r="M46" s="23"/>
      <c r="N46" s="25"/>
      <c r="O46" s="23"/>
      <c r="T46" s="27" t="s">
        <v>50</v>
      </c>
    </row>
    <row r="47" spans="1:20" x14ac:dyDescent="0.35">
      <c r="A47" s="16"/>
      <c r="B47" s="16" t="s">
        <v>286</v>
      </c>
      <c r="C47" s="17"/>
      <c r="D47" s="17">
        <v>0</v>
      </c>
      <c r="E47" s="17">
        <v>1</v>
      </c>
      <c r="F47" s="17">
        <v>1</v>
      </c>
      <c r="G47" s="17"/>
      <c r="H47" s="18">
        <f>SUM(Tabla1[[#This Row],[PRIMER TRIMESTRE]:[CUARTO TRIMESTRE]])</f>
        <v>2</v>
      </c>
      <c r="I47" s="19">
        <v>2500000</v>
      </c>
      <c r="J47" s="19">
        <f t="shared" ref="J47" si="8">+H47*I47</f>
        <v>5000000</v>
      </c>
      <c r="K47" s="19"/>
      <c r="L47" s="17"/>
      <c r="M47" s="17"/>
      <c r="N47" s="19"/>
      <c r="O47" s="17"/>
      <c r="T47" s="20" t="s">
        <v>50</v>
      </c>
    </row>
    <row r="48" spans="1:20" x14ac:dyDescent="0.35">
      <c r="A48" s="16"/>
      <c r="B48" s="16"/>
      <c r="C48" s="17"/>
      <c r="D48" s="17"/>
      <c r="E48" s="17"/>
      <c r="F48" s="17"/>
      <c r="G48" s="17"/>
      <c r="H48" s="18"/>
      <c r="I48" s="19"/>
      <c r="J48" s="19"/>
      <c r="K48" s="19"/>
      <c r="L48" s="17"/>
      <c r="M48" s="17"/>
      <c r="N48" s="19"/>
      <c r="O48" s="17"/>
      <c r="T48" s="20"/>
    </row>
    <row r="49" spans="1:20" s="26" customFormat="1" x14ac:dyDescent="0.35">
      <c r="A49" s="21" t="s">
        <v>84</v>
      </c>
      <c r="B49" s="22" t="s">
        <v>298</v>
      </c>
      <c r="C49" s="23"/>
      <c r="D49" s="23">
        <f>+D50+D51</f>
        <v>1</v>
      </c>
      <c r="E49" s="23">
        <f t="shared" ref="E49:G49" si="9">+E50+E51</f>
        <v>2</v>
      </c>
      <c r="F49" s="23">
        <f t="shared" si="9"/>
        <v>1</v>
      </c>
      <c r="G49" s="23">
        <f t="shared" si="9"/>
        <v>1</v>
      </c>
      <c r="H49" s="24">
        <f>SUM(Tabla1[[#This Row],[PRIMER TRIMESTRE]:[CUARTO TRIMESTRE]])</f>
        <v>5</v>
      </c>
      <c r="I49" s="25">
        <v>268000</v>
      </c>
      <c r="J49" s="25">
        <f t="shared" si="7"/>
        <v>1340000</v>
      </c>
      <c r="K49" s="25">
        <f>+Tabla1[[#This Row],[COSTO TOTAL UNITARIO]]</f>
        <v>1340000</v>
      </c>
      <c r="L49" s="17"/>
      <c r="M49" s="23"/>
      <c r="N49" s="25"/>
      <c r="O49" s="23"/>
      <c r="T49" s="27" t="s">
        <v>51</v>
      </c>
    </row>
    <row r="50" spans="1:20" ht="46.5" x14ac:dyDescent="0.35">
      <c r="A50" s="16"/>
      <c r="B50" s="16" t="s">
        <v>288</v>
      </c>
      <c r="C50" s="17"/>
      <c r="D50" s="17"/>
      <c r="E50" s="17">
        <v>1</v>
      </c>
      <c r="F50" s="17"/>
      <c r="G50" s="17"/>
      <c r="H50" s="18">
        <f>SUM(Tabla1[[#This Row],[PRIMER TRIMESTRE]:[CUARTO TRIMESTRE]])</f>
        <v>1</v>
      </c>
      <c r="I50" s="19">
        <v>200000</v>
      </c>
      <c r="J50" s="19">
        <f t="shared" si="7"/>
        <v>200000</v>
      </c>
      <c r="K50" s="19"/>
      <c r="L50" s="17" t="s">
        <v>17</v>
      </c>
      <c r="M50" s="17" t="s">
        <v>271</v>
      </c>
      <c r="N50" s="19"/>
      <c r="O50" s="17"/>
      <c r="T50" s="20" t="s">
        <v>52</v>
      </c>
    </row>
    <row r="51" spans="1:20" x14ac:dyDescent="0.35">
      <c r="A51" s="16"/>
      <c r="B51" s="16" t="s">
        <v>335</v>
      </c>
      <c r="C51" s="17"/>
      <c r="D51" s="17">
        <v>1</v>
      </c>
      <c r="E51" s="17">
        <v>1</v>
      </c>
      <c r="F51" s="17">
        <v>1</v>
      </c>
      <c r="G51" s="17">
        <v>1</v>
      </c>
      <c r="H51" s="18">
        <f>SUM(Tabla1[[#This Row],[PRIMER TRIMESTRE]:[CUARTO TRIMESTRE]])</f>
        <v>4</v>
      </c>
      <c r="I51" s="19">
        <f>1140000/4</f>
        <v>285000</v>
      </c>
      <c r="J51" s="19">
        <f t="shared" ref="J51" si="10">+H51*I51</f>
        <v>1140000</v>
      </c>
      <c r="K51" s="19"/>
      <c r="L51" s="17" t="s">
        <v>17</v>
      </c>
      <c r="M51" s="17" t="s">
        <v>271</v>
      </c>
      <c r="N51" s="19"/>
      <c r="O51" s="17"/>
      <c r="T51" s="20" t="s">
        <v>76</v>
      </c>
    </row>
    <row r="52" spans="1:20" x14ac:dyDescent="0.35">
      <c r="A52" s="16"/>
      <c r="B52" s="16"/>
      <c r="C52" s="17"/>
      <c r="D52" s="17"/>
      <c r="E52" s="17"/>
      <c r="F52" s="17"/>
      <c r="G52" s="17"/>
      <c r="H52" s="18"/>
      <c r="I52" s="19"/>
      <c r="J52" s="19"/>
      <c r="K52" s="19"/>
      <c r="L52" s="17"/>
      <c r="M52" s="17"/>
      <c r="N52" s="19"/>
      <c r="O52" s="17"/>
      <c r="T52" s="20" t="s">
        <v>53</v>
      </c>
    </row>
    <row r="53" spans="1:20" s="26" customFormat="1" ht="35.450000000000003" customHeight="1" x14ac:dyDescent="0.35">
      <c r="A53" s="21" t="s">
        <v>254</v>
      </c>
      <c r="B53" s="22" t="s">
        <v>296</v>
      </c>
      <c r="C53" s="23"/>
      <c r="D53" s="23">
        <f>+D54</f>
        <v>0</v>
      </c>
      <c r="E53" s="23">
        <f t="shared" ref="E53:G53" si="11">+E54</f>
        <v>1</v>
      </c>
      <c r="F53" s="23">
        <f t="shared" si="11"/>
        <v>0</v>
      </c>
      <c r="G53" s="23">
        <f t="shared" si="11"/>
        <v>0</v>
      </c>
      <c r="H53" s="24">
        <f>SUM(Tabla1[[#This Row],[PRIMER TRIMESTRE]:[CUARTO TRIMESTRE]])</f>
        <v>1</v>
      </c>
      <c r="I53" s="25">
        <v>150000</v>
      </c>
      <c r="J53" s="25">
        <f t="shared" si="7"/>
        <v>150000</v>
      </c>
      <c r="K53" s="25">
        <f>+Tabla1[[#This Row],[COSTO TOTAL UNITARIO]]</f>
        <v>150000</v>
      </c>
      <c r="L53" s="17"/>
      <c r="M53" s="23"/>
      <c r="N53" s="25"/>
      <c r="O53" s="23"/>
      <c r="T53" s="27" t="s">
        <v>54</v>
      </c>
    </row>
    <row r="54" spans="1:20" ht="69.75" x14ac:dyDescent="0.35">
      <c r="A54" s="16"/>
      <c r="B54" s="16" t="s">
        <v>289</v>
      </c>
      <c r="C54" s="17"/>
      <c r="D54" s="17"/>
      <c r="E54" s="17">
        <v>1</v>
      </c>
      <c r="F54" s="17"/>
      <c r="G54" s="17"/>
      <c r="H54" s="18">
        <f>SUM(Tabla1[[#This Row],[PRIMER TRIMESTRE]:[CUARTO TRIMESTRE]])</f>
        <v>1</v>
      </c>
      <c r="I54" s="19">
        <v>150000</v>
      </c>
      <c r="J54" s="19">
        <f t="shared" si="7"/>
        <v>150000</v>
      </c>
      <c r="K54" s="19"/>
      <c r="L54" s="17" t="s">
        <v>17</v>
      </c>
      <c r="M54" s="17" t="s">
        <v>271</v>
      </c>
      <c r="N54" s="19"/>
      <c r="O54" s="17"/>
      <c r="T54" s="20" t="s">
        <v>55</v>
      </c>
    </row>
    <row r="55" spans="1:20" x14ac:dyDescent="0.35">
      <c r="A55" s="16"/>
      <c r="B55" s="16"/>
      <c r="C55" s="17"/>
      <c r="D55" s="17"/>
      <c r="E55" s="17"/>
      <c r="F55" s="17"/>
      <c r="G55" s="17"/>
      <c r="H55" s="18">
        <f>SUM(Tabla1[[#This Row],[PRIMER TRIMESTRE]:[CUARTO TRIMESTRE]])</f>
        <v>0</v>
      </c>
      <c r="I55" s="19"/>
      <c r="J55" s="19"/>
      <c r="K55" s="19"/>
      <c r="L55" s="17"/>
      <c r="M55" s="17"/>
      <c r="N55" s="19"/>
      <c r="O55" s="17"/>
      <c r="T55" s="20" t="s">
        <v>56</v>
      </c>
    </row>
    <row r="56" spans="1:20" s="26" customFormat="1" ht="46.5" x14ac:dyDescent="0.35">
      <c r="A56" s="21" t="s">
        <v>81</v>
      </c>
      <c r="B56" s="30" t="s">
        <v>297</v>
      </c>
      <c r="C56" s="23"/>
      <c r="D56" s="23">
        <f>+D57+D58+D59+D60+D61+D62+D63+D64+D65+D66+D67+D68+D69+D70+D71+D72+D73+D74+D75+D76+D77+D78+D79+D80+D81</f>
        <v>15</v>
      </c>
      <c r="E56" s="23">
        <f t="shared" ref="E56:G56" si="12">+E57+E58+E59+E60+E61+E62+E63+E64+E65+E66+E67+E68+E69+E70+E71+E72+E73+E74+E75+E76+E77+E78+E79+E80+E81</f>
        <v>10</v>
      </c>
      <c r="F56" s="23">
        <f t="shared" si="12"/>
        <v>1</v>
      </c>
      <c r="G56" s="23">
        <f t="shared" si="12"/>
        <v>0</v>
      </c>
      <c r="H56" s="24">
        <f>SUM(Tabla1[[#This Row],[PRIMER TRIMESTRE]:[CUARTO TRIMESTRE]])</f>
        <v>26</v>
      </c>
      <c r="I56" s="25">
        <v>824591.92299999995</v>
      </c>
      <c r="J56" s="25">
        <f t="shared" si="7"/>
        <v>21439389.998</v>
      </c>
      <c r="K56" s="25">
        <f>+Tabla1[[#This Row],[COSTO TOTAL UNITARIO]]</f>
        <v>21439389.998</v>
      </c>
      <c r="L56" s="17"/>
      <c r="M56" s="23"/>
      <c r="N56" s="25"/>
      <c r="O56" s="23"/>
      <c r="T56" s="27" t="s">
        <v>57</v>
      </c>
    </row>
    <row r="57" spans="1:20" ht="33.75" customHeight="1" x14ac:dyDescent="0.35">
      <c r="A57" s="16"/>
      <c r="B57" s="31" t="s">
        <v>309</v>
      </c>
      <c r="C57" s="17"/>
      <c r="D57" s="17"/>
      <c r="E57" s="17"/>
      <c r="F57" s="17"/>
      <c r="G57" s="17"/>
      <c r="H57" s="18"/>
      <c r="I57" s="19"/>
      <c r="J57" s="19"/>
      <c r="K57" s="19"/>
      <c r="L57" s="17"/>
      <c r="M57" s="17"/>
      <c r="N57" s="19"/>
      <c r="O57" s="17"/>
      <c r="T57" s="20" t="s">
        <v>58</v>
      </c>
    </row>
    <row r="58" spans="1:20" x14ac:dyDescent="0.35">
      <c r="A58" s="16" t="s">
        <v>83</v>
      </c>
      <c r="B58" s="16" t="s">
        <v>292</v>
      </c>
      <c r="C58" s="17"/>
      <c r="D58" s="17">
        <v>1</v>
      </c>
      <c r="E58" s="17">
        <v>0</v>
      </c>
      <c r="F58" s="17">
        <v>1</v>
      </c>
      <c r="G58" s="17">
        <v>0</v>
      </c>
      <c r="H58" s="18">
        <f>SUM(Tabla1[[#This Row],[PRIMER TRIMESTRE]:[CUARTO TRIMESTRE]])</f>
        <v>2</v>
      </c>
      <c r="I58" s="19">
        <f>4500000/2</f>
        <v>2250000</v>
      </c>
      <c r="J58" s="19">
        <f t="shared" si="7"/>
        <v>4500000</v>
      </c>
      <c r="K58" s="19"/>
      <c r="L58" s="17" t="s">
        <v>20</v>
      </c>
      <c r="M58" s="17" t="s">
        <v>271</v>
      </c>
      <c r="N58" s="19"/>
      <c r="O58" s="17"/>
      <c r="T58" s="20" t="s">
        <v>59</v>
      </c>
    </row>
    <row r="59" spans="1:20" x14ac:dyDescent="0.35">
      <c r="A59" s="16"/>
      <c r="B59" s="16" t="s">
        <v>293</v>
      </c>
      <c r="C59" s="17"/>
      <c r="D59" s="17">
        <v>1</v>
      </c>
      <c r="E59" s="17">
        <v>1</v>
      </c>
      <c r="F59" s="17">
        <v>0</v>
      </c>
      <c r="G59" s="17">
        <v>0</v>
      </c>
      <c r="H59" s="18">
        <f>SUM(Tabla1[[#This Row],[PRIMER TRIMESTRE]:[CUARTO TRIMESTRE]])</f>
        <v>2</v>
      </c>
      <c r="I59" s="19">
        <v>1000000</v>
      </c>
      <c r="J59" s="19">
        <f t="shared" si="7"/>
        <v>2000000</v>
      </c>
      <c r="K59" s="19"/>
      <c r="L59" s="17" t="s">
        <v>20</v>
      </c>
      <c r="M59" s="17" t="s">
        <v>271</v>
      </c>
      <c r="N59" s="19"/>
      <c r="O59" s="17"/>
      <c r="T59" s="20" t="s">
        <v>60</v>
      </c>
    </row>
    <row r="60" spans="1:20" ht="46.5" x14ac:dyDescent="0.35">
      <c r="A60" s="16"/>
      <c r="B60" s="16" t="s">
        <v>290</v>
      </c>
      <c r="C60" s="17"/>
      <c r="D60" s="17">
        <v>1</v>
      </c>
      <c r="E60" s="17"/>
      <c r="F60" s="17">
        <v>0</v>
      </c>
      <c r="G60" s="17">
        <v>0</v>
      </c>
      <c r="H60" s="18">
        <f>SUM(Tabla1[[#This Row],[PRIMER TRIMESTRE]:[CUARTO TRIMESTRE]])</f>
        <v>1</v>
      </c>
      <c r="I60" s="19">
        <v>166390</v>
      </c>
      <c r="J60" s="19">
        <f t="shared" si="7"/>
        <v>166390</v>
      </c>
      <c r="K60" s="19"/>
      <c r="L60" s="17" t="s">
        <v>17</v>
      </c>
      <c r="M60" s="17" t="s">
        <v>271</v>
      </c>
      <c r="N60" s="19"/>
      <c r="O60" s="17"/>
      <c r="T60" s="20" t="s">
        <v>61</v>
      </c>
    </row>
    <row r="61" spans="1:20" ht="46.5" x14ac:dyDescent="0.35">
      <c r="A61" s="16"/>
      <c r="B61" s="16" t="s">
        <v>291</v>
      </c>
      <c r="C61" s="17"/>
      <c r="D61" s="17"/>
      <c r="E61" s="17">
        <v>1</v>
      </c>
      <c r="F61" s="17">
        <v>0</v>
      </c>
      <c r="G61" s="17">
        <v>0</v>
      </c>
      <c r="H61" s="18">
        <f>SUM(Tabla1[[#This Row],[PRIMER TRIMESTRE]:[CUARTO TRIMESTRE]])</f>
        <v>1</v>
      </c>
      <c r="I61" s="19">
        <v>3920000</v>
      </c>
      <c r="J61" s="19">
        <f t="shared" si="7"/>
        <v>3920000</v>
      </c>
      <c r="K61" s="19"/>
      <c r="L61" s="17" t="s">
        <v>24</v>
      </c>
      <c r="M61" s="17" t="s">
        <v>271</v>
      </c>
      <c r="N61" s="19"/>
      <c r="O61" s="17"/>
      <c r="T61" s="20" t="s">
        <v>62</v>
      </c>
    </row>
    <row r="62" spans="1:20" ht="46.5" x14ac:dyDescent="0.35">
      <c r="A62" s="16"/>
      <c r="B62" s="16" t="s">
        <v>294</v>
      </c>
      <c r="C62" s="17"/>
      <c r="D62" s="17">
        <v>1</v>
      </c>
      <c r="E62" s="17">
        <v>1</v>
      </c>
      <c r="F62" s="17">
        <v>0</v>
      </c>
      <c r="G62" s="17">
        <v>0</v>
      </c>
      <c r="H62" s="18">
        <f>SUM(Tabla1[[#This Row],[PRIMER TRIMESTRE]:[CUARTO TRIMESTRE]])</f>
        <v>2</v>
      </c>
      <c r="I62" s="19">
        <v>350000</v>
      </c>
      <c r="J62" s="19">
        <f t="shared" si="7"/>
        <v>700000</v>
      </c>
      <c r="K62" s="19"/>
      <c r="L62" s="17" t="s">
        <v>17</v>
      </c>
      <c r="M62" s="17" t="s">
        <v>271</v>
      </c>
      <c r="N62" s="19"/>
      <c r="O62" s="17"/>
      <c r="T62" s="20" t="s">
        <v>63</v>
      </c>
    </row>
    <row r="63" spans="1:20" ht="46.5" x14ac:dyDescent="0.35">
      <c r="A63" s="16"/>
      <c r="B63" s="16" t="s">
        <v>308</v>
      </c>
      <c r="C63" s="17"/>
      <c r="D63" s="17">
        <v>1</v>
      </c>
      <c r="E63" s="17"/>
      <c r="F63" s="17">
        <v>0</v>
      </c>
      <c r="G63" s="17">
        <v>0</v>
      </c>
      <c r="H63" s="18">
        <f>SUM(Tabla1[[#This Row],[PRIMER TRIMESTRE]:[CUARTO TRIMESTRE]])</f>
        <v>1</v>
      </c>
      <c r="I63" s="19">
        <v>600000</v>
      </c>
      <c r="J63" s="19">
        <f t="shared" si="7"/>
        <v>600000</v>
      </c>
      <c r="K63" s="19"/>
      <c r="L63" s="17" t="s">
        <v>17</v>
      </c>
      <c r="M63" s="17" t="s">
        <v>271</v>
      </c>
      <c r="N63" s="19"/>
      <c r="O63" s="17"/>
      <c r="T63" s="20" t="s">
        <v>75</v>
      </c>
    </row>
    <row r="64" spans="1:20" x14ac:dyDescent="0.35">
      <c r="A64" s="16"/>
      <c r="B64" s="16"/>
      <c r="C64" s="17"/>
      <c r="D64" s="17"/>
      <c r="E64" s="17"/>
      <c r="F64" s="17">
        <v>0</v>
      </c>
      <c r="G64" s="17">
        <v>0</v>
      </c>
      <c r="H64" s="18"/>
      <c r="I64" s="19"/>
      <c r="J64" s="19"/>
      <c r="K64" s="19"/>
      <c r="L64" s="17"/>
      <c r="M64" s="17"/>
      <c r="N64" s="19"/>
      <c r="O64" s="17"/>
      <c r="T64" s="20" t="s">
        <v>64</v>
      </c>
    </row>
    <row r="65" spans="1:20" x14ac:dyDescent="0.35">
      <c r="A65" s="16"/>
      <c r="B65" s="21" t="s">
        <v>311</v>
      </c>
      <c r="C65" s="17"/>
      <c r="D65" s="17"/>
      <c r="E65" s="17"/>
      <c r="F65" s="17">
        <v>0</v>
      </c>
      <c r="G65" s="17">
        <v>0</v>
      </c>
      <c r="H65" s="18"/>
      <c r="I65" s="19"/>
      <c r="J65" s="19"/>
      <c r="K65" s="19"/>
      <c r="L65" s="17"/>
      <c r="M65" s="17"/>
      <c r="N65" s="19"/>
      <c r="O65" s="17"/>
      <c r="T65" s="20" t="s">
        <v>71</v>
      </c>
    </row>
    <row r="66" spans="1:20" x14ac:dyDescent="0.35">
      <c r="A66" s="16" t="s">
        <v>82</v>
      </c>
      <c r="B66" s="16" t="s">
        <v>303</v>
      </c>
      <c r="C66" s="17"/>
      <c r="D66" s="17">
        <v>1</v>
      </c>
      <c r="E66" s="17">
        <v>1</v>
      </c>
      <c r="F66" s="17">
        <v>0</v>
      </c>
      <c r="G66" s="17">
        <v>0</v>
      </c>
      <c r="H66" s="18">
        <f>SUM(Tabla1[[#This Row],[PRIMER TRIMESTRE]:[CUARTO TRIMESTRE]])</f>
        <v>2</v>
      </c>
      <c r="I66" s="19">
        <f>1997000/2</f>
        <v>998500</v>
      </c>
      <c r="J66" s="19">
        <f t="shared" ref="J66:J84" si="13">+H66*I66</f>
        <v>1997000</v>
      </c>
      <c r="K66" s="19"/>
      <c r="L66" s="17" t="s">
        <v>20</v>
      </c>
      <c r="M66" s="17" t="s">
        <v>271</v>
      </c>
      <c r="N66" s="19"/>
      <c r="O66" s="17"/>
      <c r="T66" s="20" t="s">
        <v>72</v>
      </c>
    </row>
    <row r="67" spans="1:20" x14ac:dyDescent="0.35">
      <c r="A67" s="16"/>
      <c r="B67" s="16" t="s">
        <v>304</v>
      </c>
      <c r="C67" s="17"/>
      <c r="D67" s="17">
        <v>1</v>
      </c>
      <c r="E67" s="17">
        <v>1</v>
      </c>
      <c r="F67" s="17">
        <v>0</v>
      </c>
      <c r="G67" s="17">
        <v>0</v>
      </c>
      <c r="H67" s="18">
        <f>SUM(Tabla1[[#This Row],[PRIMER TRIMESTRE]:[CUARTO TRIMESTRE]])</f>
        <v>2</v>
      </c>
      <c r="I67" s="19">
        <f>252000/2</f>
        <v>126000</v>
      </c>
      <c r="J67" s="19">
        <f t="shared" si="13"/>
        <v>252000</v>
      </c>
      <c r="K67" s="19"/>
      <c r="L67" s="17" t="s">
        <v>17</v>
      </c>
      <c r="M67" s="17" t="s">
        <v>271</v>
      </c>
      <c r="N67" s="19"/>
      <c r="O67" s="17"/>
      <c r="T67" s="20" t="s">
        <v>73</v>
      </c>
    </row>
    <row r="68" spans="1:20" x14ac:dyDescent="0.35">
      <c r="A68" s="16"/>
      <c r="B68" s="16" t="s">
        <v>305</v>
      </c>
      <c r="C68" s="17"/>
      <c r="D68" s="17">
        <v>1</v>
      </c>
      <c r="E68" s="17">
        <v>1</v>
      </c>
      <c r="F68" s="17">
        <v>0</v>
      </c>
      <c r="G68" s="17">
        <v>0</v>
      </c>
      <c r="H68" s="18">
        <f>SUM(Tabla1[[#This Row],[PRIMER TRIMESTRE]:[CUARTO TRIMESTRE]])</f>
        <v>2</v>
      </c>
      <c r="I68" s="19">
        <f>1140000/2</f>
        <v>570000</v>
      </c>
      <c r="J68" s="19">
        <f t="shared" si="13"/>
        <v>1140000</v>
      </c>
      <c r="K68" s="19"/>
      <c r="L68" s="17" t="s">
        <v>17</v>
      </c>
      <c r="M68" s="17" t="s">
        <v>271</v>
      </c>
      <c r="N68" s="19"/>
      <c r="O68" s="17"/>
      <c r="T68" s="20" t="s">
        <v>74</v>
      </c>
    </row>
    <row r="69" spans="1:20" ht="46.5" x14ac:dyDescent="0.35">
      <c r="A69" s="16"/>
      <c r="B69" s="16" t="s">
        <v>310</v>
      </c>
      <c r="C69" s="17"/>
      <c r="D69" s="17">
        <v>1</v>
      </c>
      <c r="E69" s="17">
        <v>0</v>
      </c>
      <c r="F69" s="17">
        <v>0</v>
      </c>
      <c r="G69" s="17">
        <v>0</v>
      </c>
      <c r="H69" s="18">
        <f>SUM(Tabla1[[#This Row],[PRIMER TRIMESTRE]:[CUARTO TRIMESTRE]])</f>
        <v>1</v>
      </c>
      <c r="I69" s="19">
        <v>500000</v>
      </c>
      <c r="J69" s="19">
        <f t="shared" si="13"/>
        <v>500000</v>
      </c>
      <c r="K69" s="19"/>
      <c r="L69" s="17" t="s">
        <v>17</v>
      </c>
      <c r="M69" s="17" t="s">
        <v>271</v>
      </c>
      <c r="N69" s="19"/>
      <c r="O69" s="17"/>
      <c r="T69" s="20"/>
    </row>
    <row r="70" spans="1:20" ht="46.5" x14ac:dyDescent="0.35">
      <c r="A70" s="16"/>
      <c r="B70" s="16" t="s">
        <v>312</v>
      </c>
      <c r="C70" s="17"/>
      <c r="D70" s="17">
        <v>1</v>
      </c>
      <c r="E70" s="17">
        <v>0</v>
      </c>
      <c r="F70" s="17">
        <v>0</v>
      </c>
      <c r="G70" s="17">
        <v>0</v>
      </c>
      <c r="H70" s="18">
        <f>SUM(Tabla1[[#This Row],[PRIMER TRIMESTRE]:[CUARTO TRIMESTRE]])</f>
        <v>1</v>
      </c>
      <c r="I70" s="19">
        <v>700000</v>
      </c>
      <c r="J70" s="19">
        <f t="shared" si="13"/>
        <v>700000</v>
      </c>
      <c r="K70" s="19"/>
      <c r="L70" s="17" t="s">
        <v>20</v>
      </c>
      <c r="M70" s="17" t="s">
        <v>271</v>
      </c>
      <c r="N70" s="19"/>
      <c r="O70" s="17"/>
      <c r="T70" s="20"/>
    </row>
    <row r="71" spans="1:20" x14ac:dyDescent="0.35">
      <c r="A71" s="16"/>
      <c r="B71" s="16"/>
      <c r="C71" s="17"/>
      <c r="D71" s="17"/>
      <c r="E71" s="17">
        <v>0</v>
      </c>
      <c r="F71" s="17">
        <v>0</v>
      </c>
      <c r="G71" s="17">
        <v>0</v>
      </c>
      <c r="H71" s="18"/>
      <c r="I71" s="19"/>
      <c r="J71" s="19"/>
      <c r="K71" s="19"/>
      <c r="L71" s="17"/>
      <c r="M71" s="17"/>
      <c r="N71" s="19"/>
      <c r="O71" s="17"/>
      <c r="T71" s="20"/>
    </row>
    <row r="72" spans="1:20" ht="46.5" x14ac:dyDescent="0.35">
      <c r="A72" s="16"/>
      <c r="B72" s="21" t="s">
        <v>322</v>
      </c>
      <c r="C72" s="17"/>
      <c r="D72" s="17"/>
      <c r="E72" s="17">
        <v>0</v>
      </c>
      <c r="F72" s="17">
        <v>0</v>
      </c>
      <c r="G72" s="17">
        <v>0</v>
      </c>
      <c r="H72" s="18"/>
      <c r="I72" s="19"/>
      <c r="J72" s="19"/>
      <c r="K72" s="19"/>
      <c r="L72" s="17"/>
      <c r="M72" s="17"/>
      <c r="N72" s="19"/>
      <c r="O72" s="17"/>
      <c r="T72" s="20"/>
    </row>
    <row r="73" spans="1:20" x14ac:dyDescent="0.35">
      <c r="A73" s="16"/>
      <c r="B73" s="16" t="s">
        <v>313</v>
      </c>
      <c r="C73" s="17"/>
      <c r="D73" s="17">
        <v>1</v>
      </c>
      <c r="E73" s="17">
        <v>0</v>
      </c>
      <c r="F73" s="17">
        <v>0</v>
      </c>
      <c r="G73" s="17">
        <v>0</v>
      </c>
      <c r="H73" s="18">
        <f>SUM(Tabla1[[#This Row],[PRIMER TRIMESTRE]:[CUARTO TRIMESTRE]])</f>
        <v>1</v>
      </c>
      <c r="I73" s="19">
        <v>942000</v>
      </c>
      <c r="J73" s="19">
        <f t="shared" si="13"/>
        <v>942000</v>
      </c>
      <c r="K73" s="19"/>
      <c r="L73" s="17" t="s">
        <v>20</v>
      </c>
      <c r="M73" s="17" t="s">
        <v>271</v>
      </c>
      <c r="N73" s="19"/>
      <c r="O73" s="17"/>
      <c r="T73" s="20"/>
    </row>
    <row r="74" spans="1:20" x14ac:dyDescent="0.35">
      <c r="A74" s="16"/>
      <c r="B74" s="16" t="s">
        <v>314</v>
      </c>
      <c r="C74" s="17"/>
      <c r="D74" s="17">
        <v>1</v>
      </c>
      <c r="E74" s="17">
        <v>0</v>
      </c>
      <c r="F74" s="17">
        <v>0</v>
      </c>
      <c r="G74" s="17">
        <v>0</v>
      </c>
      <c r="H74" s="18">
        <f>SUM(Tabla1[[#This Row],[PRIMER TRIMESTRE]:[CUARTO TRIMESTRE]])</f>
        <v>1</v>
      </c>
      <c r="I74" s="19">
        <v>100000</v>
      </c>
      <c r="J74" s="19">
        <f t="shared" si="13"/>
        <v>100000</v>
      </c>
      <c r="K74" s="19"/>
      <c r="L74" s="17" t="s">
        <v>17</v>
      </c>
      <c r="M74" s="17" t="s">
        <v>271</v>
      </c>
      <c r="N74" s="19"/>
      <c r="O74" s="17"/>
      <c r="T74" s="20"/>
    </row>
    <row r="75" spans="1:20" x14ac:dyDescent="0.35">
      <c r="A75" s="16"/>
      <c r="B75" s="16" t="s">
        <v>315</v>
      </c>
      <c r="C75" s="17"/>
      <c r="D75" s="17">
        <v>1</v>
      </c>
      <c r="E75" s="17">
        <v>0</v>
      </c>
      <c r="F75" s="17">
        <v>0</v>
      </c>
      <c r="G75" s="17">
        <v>0</v>
      </c>
      <c r="H75" s="18">
        <f>SUM(Tabla1[[#This Row],[PRIMER TRIMESTRE]:[CUARTO TRIMESTRE]])</f>
        <v>1</v>
      </c>
      <c r="I75" s="19">
        <v>940000</v>
      </c>
      <c r="J75" s="19">
        <f t="shared" si="13"/>
        <v>940000</v>
      </c>
      <c r="K75" s="19"/>
      <c r="L75" s="17" t="s">
        <v>20</v>
      </c>
      <c r="M75" s="17" t="s">
        <v>271</v>
      </c>
      <c r="N75" s="19"/>
      <c r="O75" s="17"/>
      <c r="T75" s="20"/>
    </row>
    <row r="76" spans="1:20" ht="46.5" x14ac:dyDescent="0.35">
      <c r="A76" s="16"/>
      <c r="B76" s="16" t="s">
        <v>316</v>
      </c>
      <c r="C76" s="17"/>
      <c r="D76" s="17">
        <v>1</v>
      </c>
      <c r="E76" s="17">
        <v>0</v>
      </c>
      <c r="F76" s="17">
        <v>0</v>
      </c>
      <c r="G76" s="17">
        <v>0</v>
      </c>
      <c r="H76" s="18">
        <f>SUM(Tabla1[[#This Row],[PRIMER TRIMESTRE]:[CUARTO TRIMESTRE]])</f>
        <v>1</v>
      </c>
      <c r="I76" s="19">
        <v>611000</v>
      </c>
      <c r="J76" s="19">
        <f t="shared" si="13"/>
        <v>611000</v>
      </c>
      <c r="K76" s="19"/>
      <c r="L76" s="17" t="s">
        <v>17</v>
      </c>
      <c r="M76" s="17" t="s">
        <v>271</v>
      </c>
      <c r="N76" s="19"/>
      <c r="O76" s="17"/>
      <c r="T76" s="20"/>
    </row>
    <row r="77" spans="1:20" x14ac:dyDescent="0.35">
      <c r="A77" s="16"/>
      <c r="B77" s="16" t="s">
        <v>317</v>
      </c>
      <c r="C77" s="17"/>
      <c r="D77" s="17">
        <v>1</v>
      </c>
      <c r="E77" s="17">
        <v>0</v>
      </c>
      <c r="F77" s="17">
        <v>0</v>
      </c>
      <c r="G77" s="17">
        <v>0</v>
      </c>
      <c r="H77" s="18">
        <f>SUM(Tabla1[[#This Row],[PRIMER TRIMESTRE]:[CUARTO TRIMESTRE]])</f>
        <v>1</v>
      </c>
      <c r="I77" s="19">
        <v>72000</v>
      </c>
      <c r="J77" s="19">
        <f t="shared" si="13"/>
        <v>72000</v>
      </c>
      <c r="K77" s="19"/>
      <c r="L77" s="17" t="s">
        <v>18</v>
      </c>
      <c r="M77" s="17" t="s">
        <v>271</v>
      </c>
      <c r="N77" s="19"/>
      <c r="O77" s="17"/>
      <c r="T77" s="20"/>
    </row>
    <row r="78" spans="1:20" ht="46.5" x14ac:dyDescent="0.35">
      <c r="A78" s="16"/>
      <c r="B78" s="16" t="s">
        <v>318</v>
      </c>
      <c r="C78" s="17"/>
      <c r="D78" s="17">
        <v>0</v>
      </c>
      <c r="E78" s="17">
        <v>1</v>
      </c>
      <c r="F78" s="17">
        <v>0</v>
      </c>
      <c r="G78" s="17">
        <v>0</v>
      </c>
      <c r="H78" s="18">
        <f>SUM(Tabla1[[#This Row],[PRIMER TRIMESTRE]:[CUARTO TRIMESTRE]])</f>
        <v>1</v>
      </c>
      <c r="I78" s="19">
        <v>72000</v>
      </c>
      <c r="J78" s="19">
        <f t="shared" si="13"/>
        <v>72000</v>
      </c>
      <c r="K78" s="19"/>
      <c r="L78" s="17" t="s">
        <v>18</v>
      </c>
      <c r="M78" s="17" t="s">
        <v>271</v>
      </c>
      <c r="N78" s="19"/>
      <c r="O78" s="17"/>
      <c r="T78" s="20"/>
    </row>
    <row r="79" spans="1:20" x14ac:dyDescent="0.35">
      <c r="A79" s="16"/>
      <c r="B79" s="16" t="s">
        <v>319</v>
      </c>
      <c r="C79" s="17"/>
      <c r="D79" s="17">
        <v>0</v>
      </c>
      <c r="E79" s="17">
        <v>1</v>
      </c>
      <c r="F79" s="17">
        <v>0</v>
      </c>
      <c r="G79" s="17">
        <v>0</v>
      </c>
      <c r="H79" s="18">
        <f>SUM(Tabla1[[#This Row],[PRIMER TRIMESTRE]:[CUARTO TRIMESTRE]])</f>
        <v>1</v>
      </c>
      <c r="I79" s="19">
        <v>30000</v>
      </c>
      <c r="J79" s="19">
        <f t="shared" si="13"/>
        <v>30000</v>
      </c>
      <c r="K79" s="19"/>
      <c r="L79" s="17" t="s">
        <v>18</v>
      </c>
      <c r="M79" s="17" t="s">
        <v>271</v>
      </c>
      <c r="N79" s="19"/>
      <c r="O79" s="17"/>
      <c r="T79" s="20"/>
    </row>
    <row r="80" spans="1:20" ht="46.5" x14ac:dyDescent="0.35">
      <c r="A80" s="16"/>
      <c r="B80" s="16" t="s">
        <v>320</v>
      </c>
      <c r="C80" s="17"/>
      <c r="D80" s="17">
        <v>0</v>
      </c>
      <c r="E80" s="17">
        <v>1</v>
      </c>
      <c r="F80" s="17">
        <v>0</v>
      </c>
      <c r="G80" s="17">
        <v>0</v>
      </c>
      <c r="H80" s="18">
        <f>SUM(Tabla1[[#This Row],[PRIMER TRIMESTRE]:[CUARTO TRIMESTRE]])</f>
        <v>1</v>
      </c>
      <c r="I80" s="19">
        <v>200000</v>
      </c>
      <c r="J80" s="19">
        <f t="shared" si="13"/>
        <v>200000</v>
      </c>
      <c r="K80" s="19"/>
      <c r="L80" s="17" t="s">
        <v>18</v>
      </c>
      <c r="M80" s="17" t="s">
        <v>271</v>
      </c>
      <c r="N80" s="19"/>
      <c r="O80" s="17"/>
      <c r="T80" s="20"/>
    </row>
    <row r="81" spans="1:20" x14ac:dyDescent="0.35">
      <c r="A81" s="16"/>
      <c r="B81" s="16" t="s">
        <v>321</v>
      </c>
      <c r="C81" s="17"/>
      <c r="D81" s="17">
        <v>0</v>
      </c>
      <c r="E81" s="17">
        <v>1</v>
      </c>
      <c r="F81" s="17">
        <v>0</v>
      </c>
      <c r="G81" s="17">
        <v>0</v>
      </c>
      <c r="H81" s="18">
        <f>SUM(Tabla1[[#This Row],[PRIMER TRIMESTRE]:[CUARTO TRIMESTRE]])</f>
        <v>1</v>
      </c>
      <c r="I81" s="19">
        <v>1997000</v>
      </c>
      <c r="J81" s="19">
        <f t="shared" si="13"/>
        <v>1997000</v>
      </c>
      <c r="K81" s="19"/>
      <c r="L81" s="17" t="s">
        <v>20</v>
      </c>
      <c r="M81" s="17" t="s">
        <v>271</v>
      </c>
      <c r="N81" s="19"/>
      <c r="O81" s="17"/>
      <c r="T81" s="20"/>
    </row>
    <row r="82" spans="1:20" x14ac:dyDescent="0.35">
      <c r="A82" s="16"/>
      <c r="B82" s="16"/>
      <c r="C82" s="17"/>
      <c r="D82" s="17"/>
      <c r="E82" s="17"/>
      <c r="F82" s="17"/>
      <c r="G82" s="17"/>
      <c r="H82" s="18"/>
      <c r="I82" s="19"/>
      <c r="J82" s="19"/>
      <c r="K82" s="19"/>
      <c r="L82" s="17"/>
      <c r="M82" s="17"/>
      <c r="N82" s="19"/>
      <c r="O82" s="17"/>
      <c r="T82" s="20"/>
    </row>
    <row r="83" spans="1:20" s="26" customFormat="1" ht="46.5" x14ac:dyDescent="0.35">
      <c r="A83" s="21" t="s">
        <v>245</v>
      </c>
      <c r="B83" s="22" t="s">
        <v>274</v>
      </c>
      <c r="C83" s="23"/>
      <c r="D83" s="23">
        <f>+D84+D85+D86+D87+D88</f>
        <v>0</v>
      </c>
      <c r="E83" s="23">
        <f t="shared" ref="E83:G83" si="14">+E84+E85+E86+E87+E88</f>
        <v>2</v>
      </c>
      <c r="F83" s="23">
        <f t="shared" si="14"/>
        <v>3</v>
      </c>
      <c r="G83" s="23">
        <f t="shared" si="14"/>
        <v>1</v>
      </c>
      <c r="H83" s="24">
        <f>SUM(Tabla1[[#This Row],[PRIMER TRIMESTRE]:[CUARTO TRIMESTRE]])</f>
        <v>6</v>
      </c>
      <c r="I83" s="25">
        <v>833333.33299999998</v>
      </c>
      <c r="J83" s="25">
        <f>+H83*I83</f>
        <v>4999999.9979999997</v>
      </c>
      <c r="K83" s="25">
        <f>+Tabla1[[#This Row],[COSTO TOTAL UNITARIO]]</f>
        <v>4999999.9979999997</v>
      </c>
      <c r="L83" s="17"/>
      <c r="M83" s="23"/>
      <c r="N83" s="25"/>
      <c r="O83" s="23"/>
      <c r="T83" s="27" t="s">
        <v>65</v>
      </c>
    </row>
    <row r="84" spans="1:20" x14ac:dyDescent="0.35">
      <c r="A84" s="16"/>
      <c r="B84" s="16" t="s">
        <v>273</v>
      </c>
      <c r="C84" s="17"/>
      <c r="D84" s="17">
        <v>0</v>
      </c>
      <c r="E84" s="17">
        <v>1</v>
      </c>
      <c r="F84" s="17">
        <v>0</v>
      </c>
      <c r="G84" s="17">
        <v>0</v>
      </c>
      <c r="H84" s="18">
        <f>SUM(Tabla1[[#This Row],[PRIMER TRIMESTRE]:[CUARTO TRIMESTRE]])</f>
        <v>1</v>
      </c>
      <c r="I84" s="19">
        <v>2500000</v>
      </c>
      <c r="J84" s="19">
        <f t="shared" si="13"/>
        <v>2500000</v>
      </c>
      <c r="K84" s="19"/>
      <c r="L84" s="17" t="s">
        <v>20</v>
      </c>
      <c r="M84" s="17" t="s">
        <v>271</v>
      </c>
      <c r="N84" s="19"/>
      <c r="O84" s="17"/>
      <c r="T84" s="20" t="s">
        <v>66</v>
      </c>
    </row>
    <row r="85" spans="1:20" ht="46.5" x14ac:dyDescent="0.35">
      <c r="A85" s="16"/>
      <c r="B85" s="16" t="s">
        <v>277</v>
      </c>
      <c r="C85" s="17"/>
      <c r="D85" s="17">
        <v>0</v>
      </c>
      <c r="E85" s="17">
        <v>0</v>
      </c>
      <c r="F85" s="17">
        <v>1</v>
      </c>
      <c r="G85" s="17">
        <v>0</v>
      </c>
      <c r="H85" s="18">
        <f>SUM(Tabla1[[#This Row],[PRIMER TRIMESTRE]:[CUARTO TRIMESTRE]])</f>
        <v>1</v>
      </c>
      <c r="I85" s="19">
        <v>500000</v>
      </c>
      <c r="J85" s="19">
        <f t="shared" si="7"/>
        <v>500000</v>
      </c>
      <c r="K85" s="19"/>
      <c r="L85" s="17" t="s">
        <v>17</v>
      </c>
      <c r="M85" s="17" t="s">
        <v>271</v>
      </c>
      <c r="N85" s="19"/>
      <c r="O85" s="17"/>
      <c r="T85" s="20" t="s">
        <v>67</v>
      </c>
    </row>
    <row r="86" spans="1:20" ht="46.5" x14ac:dyDescent="0.35">
      <c r="A86" s="16"/>
      <c r="B86" s="16" t="s">
        <v>329</v>
      </c>
      <c r="C86" s="17"/>
      <c r="D86" s="17">
        <v>0</v>
      </c>
      <c r="E86" s="17">
        <v>1</v>
      </c>
      <c r="F86" s="17">
        <v>1</v>
      </c>
      <c r="G86" s="17">
        <v>0</v>
      </c>
      <c r="H86" s="18">
        <f>SUM(Tabla1[[#This Row],[PRIMER TRIMESTRE]:[CUARTO TRIMESTRE]])</f>
        <v>2</v>
      </c>
      <c r="I86" s="19">
        <v>200000</v>
      </c>
      <c r="J86" s="19">
        <f t="shared" si="7"/>
        <v>400000</v>
      </c>
      <c r="K86" s="19"/>
      <c r="L86" s="17" t="s">
        <v>17</v>
      </c>
      <c r="M86" s="17" t="s">
        <v>271</v>
      </c>
      <c r="N86" s="19"/>
      <c r="O86" s="17"/>
      <c r="T86" s="20" t="s">
        <v>68</v>
      </c>
    </row>
    <row r="87" spans="1:20" x14ac:dyDescent="0.35">
      <c r="A87" s="16"/>
      <c r="B87" s="16" t="s">
        <v>330</v>
      </c>
      <c r="C87" s="17"/>
      <c r="D87" s="17">
        <v>0</v>
      </c>
      <c r="E87" s="17">
        <v>0</v>
      </c>
      <c r="F87" s="17">
        <v>1</v>
      </c>
      <c r="G87" s="17">
        <v>0</v>
      </c>
      <c r="H87" s="18">
        <f>SUM(Tabla1[[#This Row],[PRIMER TRIMESTRE]:[CUARTO TRIMESTRE]])</f>
        <v>1</v>
      </c>
      <c r="I87" s="19">
        <v>800000</v>
      </c>
      <c r="J87" s="19">
        <f t="shared" si="7"/>
        <v>800000</v>
      </c>
      <c r="K87" s="19"/>
      <c r="L87" s="17" t="s">
        <v>20</v>
      </c>
      <c r="M87" s="17" t="s">
        <v>271</v>
      </c>
      <c r="N87" s="19"/>
      <c r="O87" s="17"/>
      <c r="T87" s="20" t="s">
        <v>69</v>
      </c>
    </row>
    <row r="88" spans="1:20" x14ac:dyDescent="0.35">
      <c r="A88" s="16"/>
      <c r="B88" s="16" t="s">
        <v>331</v>
      </c>
      <c r="C88" s="17"/>
      <c r="D88" s="17">
        <v>0</v>
      </c>
      <c r="E88" s="17">
        <v>0</v>
      </c>
      <c r="F88" s="17">
        <v>0</v>
      </c>
      <c r="G88" s="17">
        <v>1</v>
      </c>
      <c r="H88" s="18">
        <f>SUM(Tabla1[[#This Row],[PRIMER TRIMESTRE]:[CUARTO TRIMESTRE]])</f>
        <v>1</v>
      </c>
      <c r="I88" s="19">
        <v>500000</v>
      </c>
      <c r="J88" s="19">
        <f t="shared" si="7"/>
        <v>500000</v>
      </c>
      <c r="K88" s="19"/>
      <c r="L88" s="17" t="s">
        <v>17</v>
      </c>
      <c r="M88" s="17" t="s">
        <v>271</v>
      </c>
      <c r="N88" s="19"/>
      <c r="O88" s="17"/>
      <c r="T88" s="20" t="s">
        <v>70</v>
      </c>
    </row>
    <row r="89" spans="1:20" ht="46.5" x14ac:dyDescent="0.35">
      <c r="A89" s="16" t="s">
        <v>228</v>
      </c>
      <c r="B89" s="16" t="s">
        <v>339</v>
      </c>
      <c r="C89" s="17"/>
      <c r="D89" s="17">
        <v>1</v>
      </c>
      <c r="E89" s="17">
        <v>1</v>
      </c>
      <c r="F89" s="17">
        <v>0</v>
      </c>
      <c r="G89" s="17">
        <v>1</v>
      </c>
      <c r="H89" s="18">
        <f>SUM(Tabla1[[#This Row],[PRIMER TRIMESTRE]:[CUARTO TRIMESTRE]])</f>
        <v>3</v>
      </c>
      <c r="I89" s="19">
        <f>300000/3</f>
        <v>100000</v>
      </c>
      <c r="J89" s="19">
        <f t="shared" si="7"/>
        <v>300000</v>
      </c>
      <c r="K89" s="19"/>
      <c r="L89" s="17" t="s">
        <v>17</v>
      </c>
      <c r="M89" s="17" t="s">
        <v>271</v>
      </c>
      <c r="N89" s="19"/>
      <c r="O89" s="17"/>
      <c r="T89" s="20"/>
    </row>
    <row r="90" spans="1:20" x14ac:dyDescent="0.35">
      <c r="A90" s="16"/>
      <c r="B90" s="16"/>
      <c r="C90" s="17"/>
      <c r="D90" s="17"/>
      <c r="E90" s="17"/>
      <c r="F90" s="17"/>
      <c r="G90" s="17"/>
      <c r="H90" s="18">
        <f>SUM(Tabla1[[#This Row],[PRIMER TRIMESTRE]:[CUARTO TRIMESTRE]])</f>
        <v>0</v>
      </c>
      <c r="I90" s="19"/>
      <c r="J90" s="18">
        <f t="shared" ref="J90" si="15">+H90*I90</f>
        <v>0</v>
      </c>
      <c r="K90" s="19"/>
      <c r="L90" s="17"/>
      <c r="M90" s="17"/>
      <c r="N90" s="19"/>
      <c r="O90" s="17"/>
      <c r="T90" s="20"/>
    </row>
    <row r="91" spans="1:20" s="26" customFormat="1" ht="46.5" x14ac:dyDescent="0.35">
      <c r="A91" s="21" t="s">
        <v>148</v>
      </c>
      <c r="B91" s="21" t="s">
        <v>340</v>
      </c>
      <c r="C91" s="23"/>
      <c r="D91" s="23">
        <f>+D92</f>
        <v>0</v>
      </c>
      <c r="E91" s="23">
        <f t="shared" ref="E91:G91" si="16">+E92</f>
        <v>1</v>
      </c>
      <c r="F91" s="23">
        <f t="shared" si="16"/>
        <v>0</v>
      </c>
      <c r="G91" s="23">
        <f t="shared" si="16"/>
        <v>0</v>
      </c>
      <c r="H91" s="24">
        <f>SUM(Tabla1[[#This Row],[PRIMER TRIMESTRE]:[CUARTO TRIMESTRE]])</f>
        <v>1</v>
      </c>
      <c r="I91" s="25">
        <v>1500000</v>
      </c>
      <c r="J91" s="25">
        <f t="shared" si="7"/>
        <v>1500000</v>
      </c>
      <c r="K91" s="25">
        <f>+Tabla1[[#This Row],[COSTO TOTAL UNITARIO]]</f>
        <v>1500000</v>
      </c>
      <c r="L91" s="17"/>
      <c r="M91" s="23"/>
      <c r="N91" s="25"/>
      <c r="O91" s="23"/>
      <c r="T91" s="27"/>
    </row>
    <row r="92" spans="1:20" x14ac:dyDescent="0.35">
      <c r="A92" s="16"/>
      <c r="B92" s="16" t="s">
        <v>332</v>
      </c>
      <c r="C92" s="17"/>
      <c r="D92" s="17">
        <v>0</v>
      </c>
      <c r="E92" s="17">
        <v>1</v>
      </c>
      <c r="F92" s="17">
        <v>0</v>
      </c>
      <c r="G92" s="17">
        <v>0</v>
      </c>
      <c r="H92" s="18">
        <f>SUM(Tabla1[[#This Row],[PRIMER TRIMESTRE]:[CUARTO TRIMESTRE]])</f>
        <v>1</v>
      </c>
      <c r="I92" s="19">
        <v>1500000</v>
      </c>
      <c r="J92" s="19">
        <f t="shared" si="7"/>
        <v>1500000</v>
      </c>
      <c r="K92" s="19"/>
      <c r="L92" s="17" t="s">
        <v>20</v>
      </c>
      <c r="M92" s="17" t="s">
        <v>271</v>
      </c>
      <c r="N92" s="19"/>
      <c r="O92" s="17"/>
      <c r="T92" s="20"/>
    </row>
    <row r="93" spans="1:20" x14ac:dyDescent="0.35">
      <c r="A93" s="16"/>
      <c r="B93" s="16"/>
      <c r="C93" s="17"/>
      <c r="D93" s="17"/>
      <c r="E93" s="17"/>
      <c r="F93" s="17"/>
      <c r="G93" s="17"/>
      <c r="H93" s="18"/>
      <c r="I93" s="19"/>
      <c r="J93" s="19"/>
      <c r="K93" s="19"/>
      <c r="L93" s="17"/>
      <c r="M93" s="17"/>
      <c r="N93" s="19"/>
      <c r="O93" s="17"/>
      <c r="T93" s="20"/>
    </row>
    <row r="94" spans="1:20" s="26" customFormat="1" x14ac:dyDescent="0.35">
      <c r="A94" s="21" t="s">
        <v>49</v>
      </c>
      <c r="B94" s="21" t="s">
        <v>333</v>
      </c>
      <c r="C94" s="23"/>
      <c r="D94" s="23">
        <v>1</v>
      </c>
      <c r="E94" s="23">
        <v>1</v>
      </c>
      <c r="F94" s="23">
        <v>1</v>
      </c>
      <c r="G94" s="23">
        <v>1</v>
      </c>
      <c r="H94" s="24">
        <f>SUM(Tabla1[[#This Row],[PRIMER TRIMESTRE]:[CUARTO TRIMESTRE]])</f>
        <v>4</v>
      </c>
      <c r="I94" s="25">
        <f>5244000/4</f>
        <v>1311000</v>
      </c>
      <c r="J94" s="25">
        <f t="shared" si="7"/>
        <v>5244000</v>
      </c>
      <c r="K94" s="25">
        <f>+Tabla1[[#This Row],[COSTO TOTAL UNITARIO]]</f>
        <v>5244000</v>
      </c>
      <c r="L94" s="17" t="s">
        <v>20</v>
      </c>
      <c r="M94" s="17" t="s">
        <v>271</v>
      </c>
      <c r="N94" s="25"/>
      <c r="O94" s="23"/>
      <c r="T94" s="27"/>
    </row>
    <row r="95" spans="1:20" s="26" customFormat="1" x14ac:dyDescent="0.35">
      <c r="A95" s="21"/>
      <c r="B95" s="21"/>
      <c r="C95" s="17"/>
      <c r="D95" s="23"/>
      <c r="E95" s="23"/>
      <c r="F95" s="23"/>
      <c r="G95" s="23"/>
      <c r="H95" s="18"/>
      <c r="I95" s="19"/>
      <c r="J95" s="24"/>
      <c r="K95" s="19"/>
      <c r="L95" s="17"/>
      <c r="M95" s="17"/>
      <c r="N95" s="25"/>
      <c r="O95" s="23"/>
      <c r="T95" s="27"/>
    </row>
    <row r="96" spans="1:20" s="26" customFormat="1" x14ac:dyDescent="0.35">
      <c r="A96" s="21" t="s">
        <v>123</v>
      </c>
      <c r="B96" s="21" t="s">
        <v>334</v>
      </c>
      <c r="C96" s="23"/>
      <c r="D96" s="23">
        <v>1</v>
      </c>
      <c r="E96" s="23">
        <v>1</v>
      </c>
      <c r="F96" s="23">
        <v>1</v>
      </c>
      <c r="G96" s="23">
        <v>1</v>
      </c>
      <c r="H96" s="24">
        <f>SUM(Tabla1[[#This Row],[PRIMER TRIMESTRE]:[CUARTO TRIMESTRE]])</f>
        <v>4</v>
      </c>
      <c r="I96" s="25">
        <f>5700000/4</f>
        <v>1425000</v>
      </c>
      <c r="J96" s="25">
        <f t="shared" si="7"/>
        <v>5700000</v>
      </c>
      <c r="K96" s="25">
        <f>+Tabla1[[#This Row],[COSTO TOTAL UNITARIO]]</f>
        <v>5700000</v>
      </c>
      <c r="L96" s="17" t="s">
        <v>20</v>
      </c>
      <c r="M96" s="17" t="s">
        <v>271</v>
      </c>
      <c r="N96" s="25"/>
      <c r="O96" s="23"/>
      <c r="T96" s="27"/>
    </row>
    <row r="97" spans="1:20" s="26" customFormat="1" x14ac:dyDescent="0.35">
      <c r="A97" s="21"/>
      <c r="B97" s="21"/>
      <c r="C97" s="17"/>
      <c r="D97" s="23"/>
      <c r="E97" s="23"/>
      <c r="F97" s="23"/>
      <c r="G97" s="23"/>
      <c r="H97" s="18"/>
      <c r="I97" s="19"/>
      <c r="J97" s="25"/>
      <c r="K97" s="19"/>
      <c r="L97" s="17"/>
      <c r="M97" s="17"/>
      <c r="N97" s="25"/>
      <c r="O97" s="23"/>
      <c r="T97" s="27"/>
    </row>
    <row r="98" spans="1:20" s="26" customFormat="1" x14ac:dyDescent="0.35">
      <c r="A98" s="21" t="s">
        <v>76</v>
      </c>
      <c r="B98" s="21" t="s">
        <v>341</v>
      </c>
      <c r="C98" s="23"/>
      <c r="D98" s="23">
        <v>0</v>
      </c>
      <c r="E98" s="23">
        <v>0</v>
      </c>
      <c r="F98" s="23">
        <v>1</v>
      </c>
      <c r="G98" s="23">
        <v>0</v>
      </c>
      <c r="H98" s="24">
        <f>SUM(Tabla1[[#This Row],[PRIMER TRIMESTRE]:[CUARTO TRIMESTRE]])</f>
        <v>1</v>
      </c>
      <c r="I98" s="25">
        <v>2000000</v>
      </c>
      <c r="J98" s="25">
        <f t="shared" si="7"/>
        <v>2000000</v>
      </c>
      <c r="K98" s="25">
        <f>+Tabla1[[#This Row],[COSTO TOTAL UNITARIO]]</f>
        <v>2000000</v>
      </c>
      <c r="L98" s="17"/>
      <c r="M98" s="23"/>
      <c r="N98" s="25"/>
      <c r="O98" s="23"/>
      <c r="T98" s="27"/>
    </row>
    <row r="99" spans="1:20" x14ac:dyDescent="0.35">
      <c r="A99" s="16"/>
      <c r="B99" s="16" t="s">
        <v>342</v>
      </c>
      <c r="C99" s="17"/>
      <c r="D99" s="17"/>
      <c r="E99" s="17"/>
      <c r="F99" s="17">
        <v>1</v>
      </c>
      <c r="G99" s="17"/>
      <c r="H99" s="18">
        <f>SUM(Tabla1[[#This Row],[PRIMER TRIMESTRE]:[CUARTO TRIMESTRE]])</f>
        <v>1</v>
      </c>
      <c r="I99" s="19">
        <v>2000000</v>
      </c>
      <c r="J99" s="19">
        <f t="shared" si="7"/>
        <v>2000000</v>
      </c>
      <c r="K99" s="32"/>
      <c r="L99" s="17" t="s">
        <v>20</v>
      </c>
      <c r="M99" s="17" t="s">
        <v>271</v>
      </c>
      <c r="N99" s="19"/>
      <c r="O99" s="17"/>
      <c r="T99" s="20" t="s">
        <v>77</v>
      </c>
    </row>
    <row r="100" spans="1:20" x14ac:dyDescent="0.35">
      <c r="A100" s="16"/>
      <c r="B100" s="16"/>
      <c r="C100" s="17"/>
      <c r="D100" s="17"/>
      <c r="E100" s="17"/>
      <c r="F100" s="17"/>
      <c r="G100" s="17"/>
      <c r="H100" s="18" t="s">
        <v>344</v>
      </c>
      <c r="I100" s="19"/>
      <c r="J100" s="19"/>
      <c r="K100" s="25"/>
      <c r="L100" s="17"/>
      <c r="M100" s="17"/>
      <c r="N100" s="19"/>
      <c r="O100" s="17"/>
      <c r="T100" s="20"/>
    </row>
    <row r="101" spans="1:20" s="26" customFormat="1" x14ac:dyDescent="0.35">
      <c r="A101" s="21" t="s">
        <v>99</v>
      </c>
      <c r="B101" s="21" t="s">
        <v>343</v>
      </c>
      <c r="C101" s="23"/>
      <c r="D101" s="23">
        <v>1</v>
      </c>
      <c r="E101" s="23">
        <v>1</v>
      </c>
      <c r="F101" s="23">
        <v>1</v>
      </c>
      <c r="G101" s="23">
        <v>1</v>
      </c>
      <c r="H101" s="24">
        <f>SUM(Tabla1[[#This Row],[PRIMER TRIMESTRE]:[CUARTO TRIMESTRE]])</f>
        <v>4</v>
      </c>
      <c r="I101" s="25">
        <v>150000</v>
      </c>
      <c r="J101" s="25">
        <f t="shared" si="7"/>
        <v>600000</v>
      </c>
      <c r="K101" s="33">
        <f>+Tabla1[[#This Row],[COSTO TOTAL UNITARIO]]</f>
        <v>600000</v>
      </c>
      <c r="L101" s="17"/>
      <c r="M101" s="23"/>
      <c r="N101" s="25"/>
      <c r="O101" s="23"/>
      <c r="T101" s="27"/>
    </row>
    <row r="102" spans="1:20" x14ac:dyDescent="0.35">
      <c r="A102" s="16"/>
      <c r="B102" s="16"/>
      <c r="C102" s="17"/>
      <c r="D102" s="17"/>
      <c r="E102" s="17"/>
      <c r="F102" s="17"/>
      <c r="G102" s="17"/>
      <c r="H102" s="18"/>
      <c r="I102" s="19"/>
      <c r="J102" s="19"/>
      <c r="K102" s="34">
        <f>SUBTOTAL(109,K11:K101)</f>
        <v>77141389.995999992</v>
      </c>
      <c r="L102" s="17" t="s">
        <v>20</v>
      </c>
      <c r="M102" s="17"/>
      <c r="N102" s="19"/>
      <c r="O102" s="17"/>
      <c r="T102" s="20"/>
    </row>
    <row r="103" spans="1:20" x14ac:dyDescent="0.35">
      <c r="O103" s="35"/>
      <c r="T103" s="20" t="s">
        <v>85</v>
      </c>
    </row>
    <row r="104" spans="1:20" x14ac:dyDescent="0.35">
      <c r="O104" s="35"/>
      <c r="T104" s="20" t="s">
        <v>86</v>
      </c>
    </row>
    <row r="105" spans="1:20" x14ac:dyDescent="0.35">
      <c r="O105" s="35"/>
      <c r="T105" s="20" t="s">
        <v>87</v>
      </c>
    </row>
    <row r="106" spans="1:20" x14ac:dyDescent="0.35">
      <c r="O106" s="35"/>
      <c r="T106" s="20" t="s">
        <v>88</v>
      </c>
    </row>
    <row r="107" spans="1:20" x14ac:dyDescent="0.35">
      <c r="O107" s="35"/>
      <c r="T107" s="20" t="s">
        <v>89</v>
      </c>
    </row>
    <row r="108" spans="1:20" x14ac:dyDescent="0.35">
      <c r="O108" s="35"/>
      <c r="T108" s="20" t="s">
        <v>90</v>
      </c>
    </row>
    <row r="109" spans="1:20" x14ac:dyDescent="0.35">
      <c r="O109" s="35"/>
      <c r="T109" s="20" t="s">
        <v>91</v>
      </c>
    </row>
    <row r="110" spans="1:20" x14ac:dyDescent="0.35">
      <c r="O110" s="35"/>
      <c r="T110" s="20" t="s">
        <v>92</v>
      </c>
    </row>
    <row r="111" spans="1:20" x14ac:dyDescent="0.35">
      <c r="O111" s="35"/>
      <c r="T111" s="20" t="s">
        <v>93</v>
      </c>
    </row>
    <row r="112" spans="1:20" x14ac:dyDescent="0.35">
      <c r="O112" s="35"/>
      <c r="T112" s="20" t="s">
        <v>94</v>
      </c>
    </row>
    <row r="113" spans="15:20" x14ac:dyDescent="0.35">
      <c r="O113" s="35"/>
      <c r="T113" s="20" t="s">
        <v>95</v>
      </c>
    </row>
    <row r="114" spans="15:20" x14ac:dyDescent="0.35">
      <c r="O114" s="35"/>
      <c r="T114" s="20" t="s">
        <v>96</v>
      </c>
    </row>
    <row r="115" spans="15:20" x14ac:dyDescent="0.35">
      <c r="O115" s="35"/>
      <c r="T115" s="20" t="s">
        <v>97</v>
      </c>
    </row>
    <row r="116" spans="15:20" x14ac:dyDescent="0.35">
      <c r="O116" s="35"/>
      <c r="T116" s="20" t="s">
        <v>98</v>
      </c>
    </row>
    <row r="117" spans="15:20" x14ac:dyDescent="0.35">
      <c r="O117" s="35"/>
      <c r="T117" s="20" t="s">
        <v>99</v>
      </c>
    </row>
    <row r="118" spans="15:20" x14ac:dyDescent="0.35">
      <c r="O118" s="35"/>
      <c r="T118" s="20" t="s">
        <v>100</v>
      </c>
    </row>
    <row r="119" spans="15:20" x14ac:dyDescent="0.35">
      <c r="O119" s="35"/>
      <c r="T119" s="20" t="s">
        <v>101</v>
      </c>
    </row>
    <row r="120" spans="15:20" x14ac:dyDescent="0.35">
      <c r="O120" s="35"/>
      <c r="T120" s="20" t="s">
        <v>102</v>
      </c>
    </row>
    <row r="121" spans="15:20" x14ac:dyDescent="0.35">
      <c r="O121" s="35"/>
      <c r="T121" s="20" t="s">
        <v>103</v>
      </c>
    </row>
    <row r="122" spans="15:20" x14ac:dyDescent="0.35">
      <c r="O122" s="35"/>
      <c r="T122" s="20" t="s">
        <v>104</v>
      </c>
    </row>
    <row r="123" spans="15:20" x14ac:dyDescent="0.35">
      <c r="O123" s="35"/>
      <c r="T123" s="20" t="s">
        <v>105</v>
      </c>
    </row>
    <row r="124" spans="15:20" x14ac:dyDescent="0.35">
      <c r="O124" s="35"/>
      <c r="T124" s="20" t="s">
        <v>106</v>
      </c>
    </row>
    <row r="125" spans="15:20" x14ac:dyDescent="0.35">
      <c r="O125" s="35"/>
      <c r="T125" s="20" t="s">
        <v>107</v>
      </c>
    </row>
    <row r="126" spans="15:20" x14ac:dyDescent="0.35">
      <c r="O126" s="35"/>
      <c r="T126" s="20" t="s">
        <v>108</v>
      </c>
    </row>
    <row r="127" spans="15:20" x14ac:dyDescent="0.35">
      <c r="O127" s="35"/>
      <c r="T127" s="20" t="s">
        <v>109</v>
      </c>
    </row>
    <row r="128" spans="15:20" x14ac:dyDescent="0.35">
      <c r="O128" s="35"/>
      <c r="T128" s="20" t="s">
        <v>110</v>
      </c>
    </row>
    <row r="129" spans="15:20" x14ac:dyDescent="0.35">
      <c r="O129" s="35"/>
      <c r="T129" s="20" t="s">
        <v>111</v>
      </c>
    </row>
    <row r="130" spans="15:20" x14ac:dyDescent="0.35">
      <c r="O130" s="35"/>
      <c r="T130" s="20" t="s">
        <v>112</v>
      </c>
    </row>
    <row r="131" spans="15:20" x14ac:dyDescent="0.35">
      <c r="O131" s="35"/>
      <c r="T131" s="20" t="s">
        <v>113</v>
      </c>
    </row>
    <row r="132" spans="15:20" x14ac:dyDescent="0.35">
      <c r="O132" s="35"/>
      <c r="T132" s="20" t="s">
        <v>114</v>
      </c>
    </row>
    <row r="133" spans="15:20" x14ac:dyDescent="0.35">
      <c r="O133" s="35"/>
      <c r="T133" s="20" t="s">
        <v>115</v>
      </c>
    </row>
    <row r="134" spans="15:20" x14ac:dyDescent="0.35">
      <c r="O134" s="35"/>
      <c r="T134" s="20" t="s">
        <v>116</v>
      </c>
    </row>
    <row r="135" spans="15:20" x14ac:dyDescent="0.35">
      <c r="O135" s="35"/>
      <c r="T135" s="20" t="s">
        <v>117</v>
      </c>
    </row>
    <row r="136" spans="15:20" x14ac:dyDescent="0.35">
      <c r="O136" s="35"/>
      <c r="T136" s="20" t="s">
        <v>118</v>
      </c>
    </row>
    <row r="137" spans="15:20" x14ac:dyDescent="0.35">
      <c r="O137" s="35"/>
      <c r="T137" s="20" t="s">
        <v>119</v>
      </c>
    </row>
    <row r="138" spans="15:20" x14ac:dyDescent="0.35">
      <c r="O138" s="35"/>
      <c r="T138" s="20" t="s">
        <v>120</v>
      </c>
    </row>
    <row r="139" spans="15:20" x14ac:dyDescent="0.35">
      <c r="O139" s="35"/>
      <c r="T139" s="20" t="s">
        <v>121</v>
      </c>
    </row>
    <row r="140" spans="15:20" x14ac:dyDescent="0.35">
      <c r="O140" s="35"/>
      <c r="T140" s="20" t="s">
        <v>122</v>
      </c>
    </row>
    <row r="141" spans="15:20" x14ac:dyDescent="0.35">
      <c r="O141" s="35"/>
      <c r="T141" s="20" t="s">
        <v>123</v>
      </c>
    </row>
    <row r="142" spans="15:20" x14ac:dyDescent="0.35">
      <c r="O142" s="35"/>
      <c r="T142" s="20" t="s">
        <v>124</v>
      </c>
    </row>
    <row r="143" spans="15:20" x14ac:dyDescent="0.35">
      <c r="O143" s="35"/>
      <c r="T143" s="20" t="s">
        <v>125</v>
      </c>
    </row>
    <row r="144" spans="15:20" x14ac:dyDescent="0.35">
      <c r="O144" s="35"/>
      <c r="T144" s="20" t="s">
        <v>126</v>
      </c>
    </row>
    <row r="145" spans="15:20" x14ac:dyDescent="0.35">
      <c r="O145" s="35"/>
      <c r="T145" s="20" t="s">
        <v>127</v>
      </c>
    </row>
    <row r="146" spans="15:20" x14ac:dyDescent="0.35">
      <c r="O146" s="35"/>
      <c r="T146" s="20" t="s">
        <v>128</v>
      </c>
    </row>
    <row r="147" spans="15:20" x14ac:dyDescent="0.35">
      <c r="O147" s="35"/>
      <c r="T147" s="20" t="s">
        <v>129</v>
      </c>
    </row>
    <row r="148" spans="15:20" x14ac:dyDescent="0.35">
      <c r="O148" s="35"/>
      <c r="T148" s="20" t="s">
        <v>130</v>
      </c>
    </row>
    <row r="149" spans="15:20" x14ac:dyDescent="0.35">
      <c r="O149" s="35"/>
      <c r="T149" s="20" t="s">
        <v>131</v>
      </c>
    </row>
    <row r="150" spans="15:20" x14ac:dyDescent="0.35">
      <c r="O150" s="35"/>
      <c r="T150" s="20" t="s">
        <v>132</v>
      </c>
    </row>
    <row r="151" spans="15:20" x14ac:dyDescent="0.35">
      <c r="O151" s="35"/>
      <c r="T151" s="20" t="s">
        <v>133</v>
      </c>
    </row>
    <row r="152" spans="15:20" x14ac:dyDescent="0.35">
      <c r="O152" s="35"/>
      <c r="T152" s="20" t="s">
        <v>134</v>
      </c>
    </row>
    <row r="153" spans="15:20" x14ac:dyDescent="0.35">
      <c r="O153" s="35"/>
      <c r="T153" s="20" t="s">
        <v>135</v>
      </c>
    </row>
    <row r="154" spans="15:20" x14ac:dyDescent="0.35">
      <c r="O154" s="35"/>
      <c r="T154" s="20" t="s">
        <v>136</v>
      </c>
    </row>
    <row r="155" spans="15:20" x14ac:dyDescent="0.35">
      <c r="O155" s="35"/>
      <c r="T155" s="20" t="s">
        <v>137</v>
      </c>
    </row>
    <row r="156" spans="15:20" x14ac:dyDescent="0.35">
      <c r="O156" s="35"/>
      <c r="T156" s="20" t="s">
        <v>138</v>
      </c>
    </row>
    <row r="157" spans="15:20" x14ac:dyDescent="0.35">
      <c r="O157" s="35"/>
      <c r="T157" s="20" t="s">
        <v>139</v>
      </c>
    </row>
    <row r="158" spans="15:20" x14ac:dyDescent="0.35">
      <c r="O158" s="35"/>
      <c r="T158" s="20" t="s">
        <v>140</v>
      </c>
    </row>
    <row r="159" spans="15:20" x14ac:dyDescent="0.35">
      <c r="O159" s="35"/>
      <c r="T159" s="20" t="s">
        <v>141</v>
      </c>
    </row>
    <row r="160" spans="15:20" x14ac:dyDescent="0.35">
      <c r="O160" s="35"/>
      <c r="T160" s="20" t="s">
        <v>142</v>
      </c>
    </row>
    <row r="161" spans="15:20" x14ac:dyDescent="0.35">
      <c r="O161" s="35"/>
      <c r="T161" s="20" t="s">
        <v>143</v>
      </c>
    </row>
    <row r="162" spans="15:20" x14ac:dyDescent="0.35">
      <c r="O162" s="35"/>
      <c r="T162" s="20" t="s">
        <v>144</v>
      </c>
    </row>
    <row r="163" spans="15:20" x14ac:dyDescent="0.35">
      <c r="O163" s="35"/>
      <c r="T163" s="20" t="s">
        <v>145</v>
      </c>
    </row>
    <row r="164" spans="15:20" x14ac:dyDescent="0.35">
      <c r="O164" s="35"/>
      <c r="T164" s="20" t="s">
        <v>146</v>
      </c>
    </row>
    <row r="165" spans="15:20" x14ac:dyDescent="0.35">
      <c r="O165" s="35"/>
      <c r="T165" s="20" t="s">
        <v>147</v>
      </c>
    </row>
    <row r="166" spans="15:20" x14ac:dyDescent="0.35">
      <c r="O166" s="35"/>
      <c r="T166" s="20" t="s">
        <v>148</v>
      </c>
    </row>
    <row r="167" spans="15:20" x14ac:dyDescent="0.35">
      <c r="O167" s="35"/>
      <c r="T167" s="20" t="s">
        <v>149</v>
      </c>
    </row>
    <row r="168" spans="15:20" x14ac:dyDescent="0.35">
      <c r="O168" s="35"/>
      <c r="T168" s="20" t="s">
        <v>150</v>
      </c>
    </row>
    <row r="169" spans="15:20" x14ac:dyDescent="0.35">
      <c r="O169" s="35"/>
      <c r="T169" s="20" t="s">
        <v>151</v>
      </c>
    </row>
    <row r="170" spans="15:20" x14ac:dyDescent="0.35">
      <c r="O170" s="35"/>
      <c r="T170" s="20" t="s">
        <v>152</v>
      </c>
    </row>
    <row r="171" spans="15:20" x14ac:dyDescent="0.35">
      <c r="O171" s="35"/>
      <c r="T171" s="20" t="s">
        <v>153</v>
      </c>
    </row>
    <row r="172" spans="15:20" x14ac:dyDescent="0.35">
      <c r="O172" s="35"/>
      <c r="T172" s="20" t="s">
        <v>154</v>
      </c>
    </row>
    <row r="173" spans="15:20" x14ac:dyDescent="0.35">
      <c r="O173" s="35"/>
      <c r="T173" s="20" t="s">
        <v>155</v>
      </c>
    </row>
    <row r="174" spans="15:20" x14ac:dyDescent="0.35">
      <c r="O174" s="35"/>
      <c r="T174" s="20" t="s">
        <v>156</v>
      </c>
    </row>
    <row r="175" spans="15:20" x14ac:dyDescent="0.35">
      <c r="O175" s="35"/>
      <c r="T175" s="20" t="s">
        <v>157</v>
      </c>
    </row>
    <row r="176" spans="15:20" x14ac:dyDescent="0.35">
      <c r="O176" s="35"/>
      <c r="T176" s="20" t="s">
        <v>158</v>
      </c>
    </row>
    <row r="177" spans="15:20" x14ac:dyDescent="0.35">
      <c r="O177" s="35"/>
      <c r="T177" s="20" t="s">
        <v>159</v>
      </c>
    </row>
    <row r="178" spans="15:20" x14ac:dyDescent="0.35">
      <c r="O178" s="35"/>
      <c r="T178" s="20" t="s">
        <v>160</v>
      </c>
    </row>
    <row r="179" spans="15:20" x14ac:dyDescent="0.35">
      <c r="O179" s="35"/>
      <c r="T179" s="20" t="s">
        <v>161</v>
      </c>
    </row>
    <row r="180" spans="15:20" x14ac:dyDescent="0.35">
      <c r="O180" s="35"/>
      <c r="T180" s="20" t="s">
        <v>162</v>
      </c>
    </row>
    <row r="181" spans="15:20" x14ac:dyDescent="0.35">
      <c r="O181" s="35"/>
      <c r="T181" s="20" t="s">
        <v>163</v>
      </c>
    </row>
    <row r="182" spans="15:20" x14ac:dyDescent="0.35">
      <c r="O182" s="35"/>
      <c r="T182" s="20" t="s">
        <v>164</v>
      </c>
    </row>
    <row r="183" spans="15:20" x14ac:dyDescent="0.35">
      <c r="O183" s="35"/>
      <c r="T183" s="20" t="s">
        <v>165</v>
      </c>
    </row>
    <row r="184" spans="15:20" x14ac:dyDescent="0.35">
      <c r="O184" s="35"/>
      <c r="T184" s="20" t="s">
        <v>166</v>
      </c>
    </row>
    <row r="185" spans="15:20" x14ac:dyDescent="0.35">
      <c r="O185" s="35"/>
      <c r="T185" s="20" t="s">
        <v>167</v>
      </c>
    </row>
    <row r="186" spans="15:20" x14ac:dyDescent="0.35">
      <c r="O186" s="35"/>
      <c r="T186" s="20" t="s">
        <v>168</v>
      </c>
    </row>
    <row r="187" spans="15:20" x14ac:dyDescent="0.35">
      <c r="O187" s="35"/>
      <c r="T187" s="20" t="s">
        <v>169</v>
      </c>
    </row>
    <row r="188" spans="15:20" x14ac:dyDescent="0.35">
      <c r="O188" s="35"/>
      <c r="T188" s="20" t="s">
        <v>170</v>
      </c>
    </row>
    <row r="189" spans="15:20" x14ac:dyDescent="0.35">
      <c r="O189" s="35"/>
      <c r="T189" s="36" t="s">
        <v>14</v>
      </c>
    </row>
    <row r="190" spans="15:20" x14ac:dyDescent="0.35">
      <c r="O190" s="35"/>
      <c r="T190" s="20" t="s">
        <v>171</v>
      </c>
    </row>
    <row r="191" spans="15:20" x14ac:dyDescent="0.35">
      <c r="O191" s="35"/>
      <c r="T191" s="20" t="s">
        <v>172</v>
      </c>
    </row>
    <row r="192" spans="15:20" x14ac:dyDescent="0.35">
      <c r="O192" s="35"/>
      <c r="T192" s="20" t="s">
        <v>173</v>
      </c>
    </row>
    <row r="193" spans="15:20" x14ac:dyDescent="0.35">
      <c r="O193" s="35"/>
      <c r="T193" s="20" t="s">
        <v>174</v>
      </c>
    </row>
    <row r="194" spans="15:20" x14ac:dyDescent="0.35">
      <c r="O194" s="35"/>
      <c r="T194" s="20" t="s">
        <v>175</v>
      </c>
    </row>
    <row r="195" spans="15:20" x14ac:dyDescent="0.35">
      <c r="O195" s="35"/>
      <c r="T195" s="20" t="s">
        <v>176</v>
      </c>
    </row>
    <row r="196" spans="15:20" x14ac:dyDescent="0.35">
      <c r="O196" s="35"/>
      <c r="T196" s="20" t="s">
        <v>177</v>
      </c>
    </row>
    <row r="197" spans="15:20" x14ac:dyDescent="0.35">
      <c r="O197" s="35"/>
      <c r="T197" s="20" t="s">
        <v>178</v>
      </c>
    </row>
    <row r="198" spans="15:20" x14ac:dyDescent="0.35">
      <c r="O198" s="35"/>
      <c r="T198" s="20" t="s">
        <v>179</v>
      </c>
    </row>
    <row r="199" spans="15:20" x14ac:dyDescent="0.35">
      <c r="O199" s="35"/>
      <c r="T199" s="20" t="s">
        <v>180</v>
      </c>
    </row>
    <row r="200" spans="15:20" x14ac:dyDescent="0.35">
      <c r="O200" s="35"/>
      <c r="T200" s="20" t="s">
        <v>181</v>
      </c>
    </row>
    <row r="201" spans="15:20" x14ac:dyDescent="0.35">
      <c r="O201" s="35"/>
      <c r="T201" s="20" t="s">
        <v>182</v>
      </c>
    </row>
    <row r="202" spans="15:20" x14ac:dyDescent="0.35">
      <c r="O202" s="35"/>
      <c r="T202" s="20" t="s">
        <v>183</v>
      </c>
    </row>
    <row r="203" spans="15:20" x14ac:dyDescent="0.35">
      <c r="O203" s="35"/>
      <c r="T203" s="20" t="s">
        <v>184</v>
      </c>
    </row>
    <row r="204" spans="15:20" x14ac:dyDescent="0.35">
      <c r="O204" s="35"/>
      <c r="T204" s="20" t="s">
        <v>185</v>
      </c>
    </row>
    <row r="205" spans="15:20" x14ac:dyDescent="0.35">
      <c r="O205" s="35"/>
      <c r="T205" s="20" t="s">
        <v>186</v>
      </c>
    </row>
    <row r="206" spans="15:20" x14ac:dyDescent="0.35">
      <c r="O206" s="35"/>
      <c r="T206" s="20" t="s">
        <v>187</v>
      </c>
    </row>
    <row r="207" spans="15:20" x14ac:dyDescent="0.35">
      <c r="O207" s="35"/>
      <c r="T207" s="20" t="s">
        <v>188</v>
      </c>
    </row>
    <row r="208" spans="15:20" x14ac:dyDescent="0.35">
      <c r="O208" s="35"/>
      <c r="T208" s="20" t="s">
        <v>189</v>
      </c>
    </row>
    <row r="209" spans="15:20" x14ac:dyDescent="0.35">
      <c r="O209" s="35"/>
      <c r="T209" s="20" t="s">
        <v>190</v>
      </c>
    </row>
    <row r="210" spans="15:20" x14ac:dyDescent="0.35">
      <c r="O210" s="35"/>
      <c r="T210" s="20" t="s">
        <v>191</v>
      </c>
    </row>
    <row r="211" spans="15:20" x14ac:dyDescent="0.35">
      <c r="O211" s="35"/>
      <c r="T211" s="20" t="s">
        <v>192</v>
      </c>
    </row>
    <row r="212" spans="15:20" x14ac:dyDescent="0.35">
      <c r="O212" s="35"/>
      <c r="T212" s="20" t="s">
        <v>193</v>
      </c>
    </row>
    <row r="213" spans="15:20" x14ac:dyDescent="0.35">
      <c r="O213" s="35"/>
      <c r="T213" s="20" t="s">
        <v>194</v>
      </c>
    </row>
    <row r="214" spans="15:20" x14ac:dyDescent="0.35">
      <c r="O214" s="35"/>
      <c r="T214" s="20" t="s">
        <v>195</v>
      </c>
    </row>
    <row r="215" spans="15:20" x14ac:dyDescent="0.35">
      <c r="O215" s="35"/>
      <c r="T215" s="20" t="s">
        <v>196</v>
      </c>
    </row>
    <row r="216" spans="15:20" x14ac:dyDescent="0.35">
      <c r="O216" s="35"/>
      <c r="T216" s="20" t="s">
        <v>197</v>
      </c>
    </row>
    <row r="217" spans="15:20" x14ac:dyDescent="0.35">
      <c r="O217" s="35"/>
      <c r="T217" s="20" t="s">
        <v>198</v>
      </c>
    </row>
    <row r="218" spans="15:20" x14ac:dyDescent="0.35">
      <c r="O218" s="35"/>
      <c r="T218" s="20" t="s">
        <v>199</v>
      </c>
    </row>
    <row r="219" spans="15:20" x14ac:dyDescent="0.35">
      <c r="O219" s="35"/>
      <c r="T219" s="20" t="s">
        <v>200</v>
      </c>
    </row>
    <row r="220" spans="15:20" x14ac:dyDescent="0.35">
      <c r="O220" s="35"/>
      <c r="T220" s="20" t="s">
        <v>201</v>
      </c>
    </row>
    <row r="221" spans="15:20" x14ac:dyDescent="0.35">
      <c r="O221" s="35"/>
      <c r="T221" s="20" t="s">
        <v>202</v>
      </c>
    </row>
    <row r="222" spans="15:20" x14ac:dyDescent="0.35">
      <c r="O222" s="35"/>
      <c r="T222" s="20" t="s">
        <v>203</v>
      </c>
    </row>
    <row r="223" spans="15:20" x14ac:dyDescent="0.35">
      <c r="O223" s="35"/>
      <c r="T223" s="20" t="s">
        <v>204</v>
      </c>
    </row>
    <row r="224" spans="15:20" x14ac:dyDescent="0.35">
      <c r="O224" s="35"/>
      <c r="T224" s="20" t="s">
        <v>205</v>
      </c>
    </row>
    <row r="225" spans="15:20" x14ac:dyDescent="0.35">
      <c r="O225" s="35"/>
      <c r="T225" s="20" t="s">
        <v>206</v>
      </c>
    </row>
    <row r="226" spans="15:20" x14ac:dyDescent="0.35">
      <c r="O226" s="35"/>
      <c r="T226" s="20" t="s">
        <v>207</v>
      </c>
    </row>
    <row r="227" spans="15:20" x14ac:dyDescent="0.35">
      <c r="O227" s="35"/>
      <c r="T227" s="20" t="s">
        <v>208</v>
      </c>
    </row>
    <row r="228" spans="15:20" x14ac:dyDescent="0.35">
      <c r="O228" s="35"/>
      <c r="T228" s="20" t="s">
        <v>209</v>
      </c>
    </row>
    <row r="229" spans="15:20" x14ac:dyDescent="0.35">
      <c r="O229" s="35"/>
      <c r="T229" s="20" t="s">
        <v>210</v>
      </c>
    </row>
    <row r="230" spans="15:20" x14ac:dyDescent="0.35">
      <c r="O230" s="35"/>
      <c r="T230" s="20" t="s">
        <v>211</v>
      </c>
    </row>
    <row r="231" spans="15:20" x14ac:dyDescent="0.35">
      <c r="O231" s="35"/>
      <c r="T231" s="20" t="s">
        <v>212</v>
      </c>
    </row>
    <row r="232" spans="15:20" x14ac:dyDescent="0.35">
      <c r="O232" s="35"/>
      <c r="T232" s="20" t="s">
        <v>213</v>
      </c>
    </row>
    <row r="233" spans="15:20" x14ac:dyDescent="0.35">
      <c r="O233" s="35"/>
      <c r="T233" s="20" t="s">
        <v>214</v>
      </c>
    </row>
    <row r="234" spans="15:20" x14ac:dyDescent="0.35">
      <c r="O234" s="35"/>
      <c r="T234" s="20" t="s">
        <v>215</v>
      </c>
    </row>
    <row r="235" spans="15:20" x14ac:dyDescent="0.35">
      <c r="O235" s="35"/>
      <c r="T235" s="20" t="s">
        <v>216</v>
      </c>
    </row>
    <row r="236" spans="15:20" x14ac:dyDescent="0.35">
      <c r="O236" s="35"/>
      <c r="T236" s="20" t="s">
        <v>217</v>
      </c>
    </row>
    <row r="237" spans="15:20" x14ac:dyDescent="0.35">
      <c r="O237" s="35"/>
      <c r="T237" s="20" t="s">
        <v>218</v>
      </c>
    </row>
    <row r="238" spans="15:20" x14ac:dyDescent="0.35">
      <c r="O238" s="35"/>
      <c r="T238" s="20" t="s">
        <v>219</v>
      </c>
    </row>
    <row r="239" spans="15:20" x14ac:dyDescent="0.35">
      <c r="O239" s="35"/>
      <c r="T239" s="20" t="s">
        <v>220</v>
      </c>
    </row>
    <row r="240" spans="15:20" x14ac:dyDescent="0.35">
      <c r="O240" s="35"/>
      <c r="T240" s="20" t="s">
        <v>221</v>
      </c>
    </row>
    <row r="241" spans="15:20" x14ac:dyDescent="0.35">
      <c r="O241" s="35"/>
      <c r="T241" s="20" t="s">
        <v>222</v>
      </c>
    </row>
    <row r="242" spans="15:20" x14ac:dyDescent="0.35">
      <c r="O242" s="35"/>
      <c r="T242" s="20" t="s">
        <v>223</v>
      </c>
    </row>
    <row r="243" spans="15:20" x14ac:dyDescent="0.35">
      <c r="O243" s="35"/>
      <c r="T243" s="20" t="s">
        <v>224</v>
      </c>
    </row>
    <row r="244" spans="15:20" x14ac:dyDescent="0.35">
      <c r="O244" s="35"/>
      <c r="T244" s="20" t="s">
        <v>225</v>
      </c>
    </row>
    <row r="245" spans="15:20" x14ac:dyDescent="0.35">
      <c r="O245" s="35"/>
      <c r="T245" s="20" t="s">
        <v>226</v>
      </c>
    </row>
    <row r="246" spans="15:20" x14ac:dyDescent="0.35">
      <c r="O246" s="35"/>
      <c r="T246" s="20" t="s">
        <v>227</v>
      </c>
    </row>
    <row r="247" spans="15:20" x14ac:dyDescent="0.35">
      <c r="O247" s="35"/>
      <c r="T247" s="20" t="s">
        <v>228</v>
      </c>
    </row>
    <row r="248" spans="15:20" x14ac:dyDescent="0.35">
      <c r="O248" s="35"/>
      <c r="T248" s="20" t="s">
        <v>229</v>
      </c>
    </row>
    <row r="249" spans="15:20" x14ac:dyDescent="0.35">
      <c r="O249" s="35"/>
      <c r="T249" s="20" t="s">
        <v>230</v>
      </c>
    </row>
    <row r="250" spans="15:20" x14ac:dyDescent="0.35">
      <c r="O250" s="35"/>
      <c r="T250" s="20" t="s">
        <v>231</v>
      </c>
    </row>
    <row r="251" spans="15:20" x14ac:dyDescent="0.35">
      <c r="O251" s="35"/>
      <c r="T251" s="20" t="s">
        <v>232</v>
      </c>
    </row>
    <row r="252" spans="15:20" x14ac:dyDescent="0.35">
      <c r="O252" s="35"/>
      <c r="T252" s="20" t="s">
        <v>233</v>
      </c>
    </row>
    <row r="253" spans="15:20" x14ac:dyDescent="0.35">
      <c r="O253" s="35"/>
      <c r="T253" s="20" t="s">
        <v>234</v>
      </c>
    </row>
    <row r="254" spans="15:20" x14ac:dyDescent="0.35">
      <c r="O254" s="35"/>
      <c r="T254" s="20" t="s">
        <v>235</v>
      </c>
    </row>
    <row r="255" spans="15:20" x14ac:dyDescent="0.35">
      <c r="O255" s="35"/>
      <c r="T255" s="20" t="s">
        <v>236</v>
      </c>
    </row>
    <row r="256" spans="15:20" x14ac:dyDescent="0.35">
      <c r="O256" s="35"/>
      <c r="T256" s="20" t="s">
        <v>237</v>
      </c>
    </row>
    <row r="257" spans="15:20" x14ac:dyDescent="0.35">
      <c r="O257" s="35"/>
      <c r="T257" s="20" t="s">
        <v>238</v>
      </c>
    </row>
    <row r="258" spans="15:20" x14ac:dyDescent="0.35">
      <c r="O258" s="35"/>
      <c r="T258" s="20" t="s">
        <v>239</v>
      </c>
    </row>
    <row r="259" spans="15:20" x14ac:dyDescent="0.35">
      <c r="O259" s="35"/>
      <c r="T259" s="20" t="s">
        <v>240</v>
      </c>
    </row>
    <row r="260" spans="15:20" x14ac:dyDescent="0.35">
      <c r="O260" s="35"/>
      <c r="T260" s="20" t="s">
        <v>241</v>
      </c>
    </row>
    <row r="261" spans="15:20" x14ac:dyDescent="0.35">
      <c r="O261" s="35"/>
      <c r="T261" s="20" t="s">
        <v>242</v>
      </c>
    </row>
    <row r="262" spans="15:20" x14ac:dyDescent="0.35">
      <c r="O262" s="35"/>
      <c r="T262" s="20" t="s">
        <v>243</v>
      </c>
    </row>
    <row r="263" spans="15:20" x14ac:dyDescent="0.35">
      <c r="O263" s="35"/>
      <c r="T263" s="20" t="s">
        <v>244</v>
      </c>
    </row>
    <row r="264" spans="15:20" x14ac:dyDescent="0.35">
      <c r="O264" s="35"/>
      <c r="T264" s="20" t="s">
        <v>245</v>
      </c>
    </row>
    <row r="265" spans="15:20" x14ac:dyDescent="0.35">
      <c r="O265" s="35"/>
      <c r="T265" s="20" t="s">
        <v>246</v>
      </c>
    </row>
    <row r="266" spans="15:20" x14ac:dyDescent="0.35">
      <c r="O266" s="35"/>
      <c r="T266" s="20" t="s">
        <v>247</v>
      </c>
    </row>
    <row r="267" spans="15:20" x14ac:dyDescent="0.35">
      <c r="O267" s="35"/>
      <c r="T267" s="20" t="s">
        <v>248</v>
      </c>
    </row>
    <row r="268" spans="15:20" x14ac:dyDescent="0.35">
      <c r="O268" s="35"/>
      <c r="T268" s="20" t="s">
        <v>249</v>
      </c>
    </row>
    <row r="269" spans="15:20" x14ac:dyDescent="0.35">
      <c r="O269" s="35"/>
      <c r="T269" s="20" t="s">
        <v>250</v>
      </c>
    </row>
    <row r="270" spans="15:20" x14ac:dyDescent="0.35">
      <c r="O270" s="35"/>
      <c r="T270" s="20" t="s">
        <v>251</v>
      </c>
    </row>
    <row r="271" spans="15:20" x14ac:dyDescent="0.35">
      <c r="O271" s="35"/>
      <c r="T271" s="20" t="s">
        <v>252</v>
      </c>
    </row>
    <row r="272" spans="15:20" x14ac:dyDescent="0.35">
      <c r="O272" s="35"/>
      <c r="T272" s="20" t="s">
        <v>253</v>
      </c>
    </row>
    <row r="273" spans="15:20" x14ac:dyDescent="0.35">
      <c r="O273" s="35"/>
      <c r="T273" s="20" t="s">
        <v>254</v>
      </c>
    </row>
    <row r="274" spans="15:20" x14ac:dyDescent="0.35">
      <c r="O274" s="35"/>
      <c r="T274" s="20" t="s">
        <v>255</v>
      </c>
    </row>
    <row r="275" spans="15:20" x14ac:dyDescent="0.35">
      <c r="O275" s="35"/>
      <c r="T275" s="20" t="s">
        <v>256</v>
      </c>
    </row>
    <row r="276" spans="15:20" x14ac:dyDescent="0.35">
      <c r="O276" s="35"/>
      <c r="T276" s="20" t="s">
        <v>257</v>
      </c>
    </row>
    <row r="277" spans="15:20" x14ac:dyDescent="0.35">
      <c r="O277" s="35"/>
      <c r="T277" s="20" t="s">
        <v>258</v>
      </c>
    </row>
    <row r="278" spans="15:20" x14ac:dyDescent="0.35">
      <c r="O278" s="35"/>
      <c r="T278" s="20" t="s">
        <v>259</v>
      </c>
    </row>
    <row r="279" spans="15:20" x14ac:dyDescent="0.35">
      <c r="O279" s="35"/>
      <c r="T279" s="20" t="s">
        <v>260</v>
      </c>
    </row>
    <row r="280" spans="15:20" x14ac:dyDescent="0.35">
      <c r="O280" s="35"/>
      <c r="T280" s="20" t="s">
        <v>261</v>
      </c>
    </row>
    <row r="281" spans="15:20" x14ac:dyDescent="0.35">
      <c r="O281" s="35"/>
      <c r="T281" s="20" t="s">
        <v>262</v>
      </c>
    </row>
    <row r="282" spans="15:20" x14ac:dyDescent="0.35">
      <c r="O282" s="35"/>
      <c r="T282" s="20" t="s">
        <v>263</v>
      </c>
    </row>
    <row r="283" spans="15:20" x14ac:dyDescent="0.35">
      <c r="O283" s="35"/>
      <c r="T283" s="20" t="s">
        <v>264</v>
      </c>
    </row>
    <row r="284" spans="15:20" x14ac:dyDescent="0.35">
      <c r="O284" s="35"/>
      <c r="T284" s="20" t="s">
        <v>265</v>
      </c>
    </row>
    <row r="285" spans="15:20" x14ac:dyDescent="0.35">
      <c r="O285" s="35"/>
      <c r="T285" s="20" t="s">
        <v>266</v>
      </c>
    </row>
    <row r="286" spans="15:20" x14ac:dyDescent="0.35">
      <c r="O286" s="35"/>
    </row>
    <row r="287" spans="15:20" x14ac:dyDescent="0.35">
      <c r="O287" s="35"/>
    </row>
    <row r="288" spans="15:20" x14ac:dyDescent="0.35">
      <c r="O288" s="35"/>
    </row>
    <row r="289" spans="15:15" x14ac:dyDescent="0.35">
      <c r="O289" s="35"/>
    </row>
    <row r="290" spans="15:15" x14ac:dyDescent="0.35">
      <c r="O290" s="35"/>
    </row>
    <row r="291" spans="15:15" x14ac:dyDescent="0.35">
      <c r="O291" s="35"/>
    </row>
    <row r="292" spans="15:15" x14ac:dyDescent="0.35">
      <c r="O292" s="35"/>
    </row>
    <row r="293" spans="15:15" x14ac:dyDescent="0.35">
      <c r="O293" s="35"/>
    </row>
    <row r="294" spans="15:15" x14ac:dyDescent="0.35">
      <c r="O294" s="35"/>
    </row>
  </sheetData>
  <mergeCells count="4">
    <mergeCell ref="D9:G9"/>
    <mergeCell ref="A7:B7"/>
    <mergeCell ref="A3:A5"/>
    <mergeCell ref="A6:O6"/>
  </mergeCells>
  <dataValidations xWindow="608" yWindow="581" count="12">
    <dataValidation allowBlank="1" showInputMessage="1" showErrorMessage="1" promptTitle="PACC" prompt="Digite la descripción de la compra o contratación." sqref="B11:B12 B58:B82 B14:B56 B84:B102"/>
    <dataValidation allowBlank="1" showInputMessage="1" showErrorMessage="1" promptTitle="PACC" prompt="Digite la unidad de medida._x000a__x000a_" sqref="D85:D86 C11:C102"/>
    <dataValidation allowBlank="1" showInputMessage="1" showErrorMessage="1" promptTitle="PACC" prompt="Digite la cantidad requerida en este período._x000a_" sqref="E85:G86 D87:G102 D11:G84"/>
    <dataValidation allowBlank="1" showInputMessage="1" showErrorMessage="1" promptTitle="PACC" prompt="Este valor se calculará automáticamente, resultado de la multiplicación de la cantidad total por el precio unitario estimado." sqref="K15 J11:J102"/>
    <dataValidation allowBlank="1" showInputMessage="1" showErrorMessage="1" promptTitle="PACC" prompt="Este valor se calculará sumando los costos totales que posean el mismo Código de Catálogo de Bienes y Servicios." sqref="K11:K14 K16:K102"/>
    <dataValidation allowBlank="1" showInputMessage="1" showErrorMessage="1" promptTitle="PACC" prompt="La cantidad total resultará de la suma de las cantidades requeridas en cada trimestre. " sqref="H11:H102"/>
    <dataValidation allowBlank="1" showInputMessage="1" showErrorMessage="1" promptTitle="PACC" prompt="Digite el precio unitario estimado._x000a_" sqref="I11:I102"/>
    <dataValidation allowBlank="1" showInputMessage="1" showErrorMessage="1" promptTitle="PACC" prompt="Digite la fuente de financiamiento del procedimiento de referencia." sqref="M11:M102"/>
    <dataValidation allowBlank="1" showInputMessage="1" showErrorMessage="1" promptTitle="PACC" prompt="Digite el valor adquirido." sqref="N11:N102"/>
    <dataValidation allowBlank="1" showInputMessage="1" showErrorMessage="1" promptTitle="PACC" prompt="Digite las observaciones que considere." sqref="O11:O102"/>
    <dataValidation type="list" allowBlank="1" showInputMessage="1" showErrorMessage="1" promptTitle="PACC" prompt="Seleccione el procedimiento de selección." sqref="L11:L102">
      <formula1>$W$11:$W$17</formula1>
    </dataValidation>
    <dataValidation type="list" allowBlank="1" showInputMessage="1" showErrorMessage="1" promptTitle="PACC" prompt="Seleccione el Código de Bienes y Servicios._x000a_" sqref="A11:A102">
      <formula1>$T$11:$T$285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2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Rossanna Dalmasi</cp:lastModifiedBy>
  <cp:lastPrinted>2015-12-04T13:51:34Z</cp:lastPrinted>
  <dcterms:created xsi:type="dcterms:W3CDTF">2010-12-13T15:49:00Z</dcterms:created>
  <dcterms:modified xsi:type="dcterms:W3CDTF">2016-02-09T19:17:39Z</dcterms:modified>
</cp:coreProperties>
</file>